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05" windowWidth="22755" windowHeight="14085" activeTab="1"/>
  </bookViews>
  <sheets>
    <sheet name="Chart2" sheetId="3" r:id="rId1"/>
    <sheet name="lager_antioxidant_reg" sheetId="1" r:id="rId2"/>
  </sheets>
  <calcPr calcId="145621"/>
</workbook>
</file>

<file path=xl/calcChain.xml><?xml version="1.0" encoding="utf-8"?>
<calcChain xmlns="http://schemas.openxmlformats.org/spreadsheetml/2006/main">
  <c r="Q20" i="1" l="1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2" i="1"/>
  <c r="K3" i="1" l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2" i="1"/>
  <c r="K43" i="1" s="1"/>
  <c r="C44" i="1"/>
  <c r="B44" i="1"/>
  <c r="C43" i="1"/>
  <c r="E2" i="1" s="1"/>
  <c r="B43" i="1"/>
  <c r="D3" i="1" s="1"/>
  <c r="F3" i="1" s="1"/>
  <c r="Q3" i="1" l="1"/>
  <c r="Q4" i="1"/>
  <c r="K44" i="1"/>
  <c r="Q12" i="1" s="1"/>
  <c r="G2" i="1"/>
  <c r="D2" i="1"/>
  <c r="E41" i="1"/>
  <c r="G41" i="1" s="1"/>
  <c r="E40" i="1"/>
  <c r="G40" i="1" s="1"/>
  <c r="E39" i="1"/>
  <c r="G39" i="1" s="1"/>
  <c r="E38" i="1"/>
  <c r="G38" i="1" s="1"/>
  <c r="E37" i="1"/>
  <c r="G37" i="1" s="1"/>
  <c r="E36" i="1"/>
  <c r="G36" i="1" s="1"/>
  <c r="E35" i="1"/>
  <c r="G35" i="1" s="1"/>
  <c r="E34" i="1"/>
  <c r="G34" i="1" s="1"/>
  <c r="E33" i="1"/>
  <c r="G33" i="1" s="1"/>
  <c r="E32" i="1"/>
  <c r="G32" i="1" s="1"/>
  <c r="E31" i="1"/>
  <c r="G31" i="1" s="1"/>
  <c r="E30" i="1"/>
  <c r="G30" i="1" s="1"/>
  <c r="E29" i="1"/>
  <c r="G29" i="1" s="1"/>
  <c r="E28" i="1"/>
  <c r="G28" i="1" s="1"/>
  <c r="E27" i="1"/>
  <c r="G27" i="1" s="1"/>
  <c r="E26" i="1"/>
  <c r="G26" i="1" s="1"/>
  <c r="E25" i="1"/>
  <c r="G25" i="1" s="1"/>
  <c r="E24" i="1"/>
  <c r="G24" i="1" s="1"/>
  <c r="E23" i="1"/>
  <c r="G23" i="1" s="1"/>
  <c r="E22" i="1"/>
  <c r="G22" i="1" s="1"/>
  <c r="E21" i="1"/>
  <c r="G21" i="1" s="1"/>
  <c r="E20" i="1"/>
  <c r="G20" i="1" s="1"/>
  <c r="E19" i="1"/>
  <c r="G19" i="1" s="1"/>
  <c r="E18" i="1"/>
  <c r="G18" i="1" s="1"/>
  <c r="E17" i="1"/>
  <c r="G17" i="1" s="1"/>
  <c r="E16" i="1"/>
  <c r="G16" i="1" s="1"/>
  <c r="E15" i="1"/>
  <c r="G15" i="1" s="1"/>
  <c r="E14" i="1"/>
  <c r="G14" i="1" s="1"/>
  <c r="E13" i="1"/>
  <c r="G13" i="1" s="1"/>
  <c r="E12" i="1"/>
  <c r="G12" i="1" s="1"/>
  <c r="E11" i="1"/>
  <c r="G11" i="1" s="1"/>
  <c r="E10" i="1"/>
  <c r="G10" i="1" s="1"/>
  <c r="E9" i="1"/>
  <c r="G9" i="1" s="1"/>
  <c r="E8" i="1"/>
  <c r="G8" i="1" s="1"/>
  <c r="E7" i="1"/>
  <c r="G7" i="1" s="1"/>
  <c r="E6" i="1"/>
  <c r="G6" i="1" s="1"/>
  <c r="E5" i="1"/>
  <c r="G5" i="1" s="1"/>
  <c r="E4" i="1"/>
  <c r="G4" i="1" s="1"/>
  <c r="E3" i="1"/>
  <c r="G3" i="1" s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Q16" i="1" l="1"/>
  <c r="Q18" i="1" s="1"/>
  <c r="F8" i="1"/>
  <c r="H8" i="1"/>
  <c r="F12" i="1"/>
  <c r="H12" i="1"/>
  <c r="F16" i="1"/>
  <c r="H16" i="1"/>
  <c r="F18" i="1"/>
  <c r="H18" i="1"/>
  <c r="F22" i="1"/>
  <c r="H22" i="1"/>
  <c r="F24" i="1"/>
  <c r="H24" i="1"/>
  <c r="F26" i="1"/>
  <c r="H26" i="1"/>
  <c r="F28" i="1"/>
  <c r="H28" i="1"/>
  <c r="F30" i="1"/>
  <c r="H30" i="1"/>
  <c r="F32" i="1"/>
  <c r="H32" i="1"/>
  <c r="F34" i="1"/>
  <c r="H34" i="1"/>
  <c r="F36" i="1"/>
  <c r="H36" i="1"/>
  <c r="F38" i="1"/>
  <c r="H38" i="1"/>
  <c r="F40" i="1"/>
  <c r="H40" i="1"/>
  <c r="E44" i="1"/>
  <c r="G43" i="1"/>
  <c r="G44" i="1"/>
  <c r="Q6" i="1" s="1"/>
  <c r="F4" i="1"/>
  <c r="H4" i="1"/>
  <c r="F6" i="1"/>
  <c r="H6" i="1"/>
  <c r="F10" i="1"/>
  <c r="H10" i="1"/>
  <c r="F14" i="1"/>
  <c r="H14" i="1"/>
  <c r="F20" i="1"/>
  <c r="H20" i="1"/>
  <c r="F5" i="1"/>
  <c r="H5" i="1"/>
  <c r="F7" i="1"/>
  <c r="H7" i="1"/>
  <c r="F9" i="1"/>
  <c r="H9" i="1"/>
  <c r="F11" i="1"/>
  <c r="H11" i="1"/>
  <c r="F13" i="1"/>
  <c r="H13" i="1"/>
  <c r="F15" i="1"/>
  <c r="H15" i="1"/>
  <c r="F17" i="1"/>
  <c r="H17" i="1"/>
  <c r="F19" i="1"/>
  <c r="H19" i="1"/>
  <c r="F21" i="1"/>
  <c r="H21" i="1"/>
  <c r="F23" i="1"/>
  <c r="H23" i="1"/>
  <c r="F25" i="1"/>
  <c r="H25" i="1"/>
  <c r="F27" i="1"/>
  <c r="H27" i="1"/>
  <c r="F29" i="1"/>
  <c r="H29" i="1"/>
  <c r="F31" i="1"/>
  <c r="H31" i="1"/>
  <c r="F33" i="1"/>
  <c r="H33" i="1"/>
  <c r="F35" i="1"/>
  <c r="H35" i="1"/>
  <c r="F37" i="1"/>
  <c r="H37" i="1"/>
  <c r="F39" i="1"/>
  <c r="H39" i="1"/>
  <c r="F41" i="1"/>
  <c r="H41" i="1"/>
  <c r="H2" i="1"/>
  <c r="F2" i="1"/>
  <c r="D43" i="1"/>
  <c r="D44" i="1"/>
  <c r="H3" i="1"/>
  <c r="E43" i="1"/>
  <c r="H44" i="1" l="1"/>
  <c r="Q7" i="1" s="1"/>
  <c r="H43" i="1"/>
  <c r="F44" i="1"/>
  <c r="Q5" i="1" s="1"/>
  <c r="F43" i="1"/>
  <c r="Q10" i="1" l="1"/>
  <c r="Q17" i="1" l="1"/>
  <c r="Q11" i="1"/>
  <c r="I3" i="1" l="1"/>
  <c r="I5" i="1"/>
  <c r="I7" i="1"/>
  <c r="I9" i="1"/>
  <c r="I11" i="1"/>
  <c r="I13" i="1"/>
  <c r="I15" i="1"/>
  <c r="I17" i="1"/>
  <c r="I19" i="1"/>
  <c r="I21" i="1"/>
  <c r="I23" i="1"/>
  <c r="I25" i="1"/>
  <c r="I27" i="1"/>
  <c r="I29" i="1"/>
  <c r="I31" i="1"/>
  <c r="I33" i="1"/>
  <c r="I35" i="1"/>
  <c r="I4" i="1"/>
  <c r="I6" i="1"/>
  <c r="I8" i="1"/>
  <c r="I10" i="1"/>
  <c r="I12" i="1"/>
  <c r="I14" i="1"/>
  <c r="I16" i="1"/>
  <c r="I18" i="1"/>
  <c r="I20" i="1"/>
  <c r="I22" i="1"/>
  <c r="I24" i="1"/>
  <c r="I26" i="1"/>
  <c r="I28" i="1"/>
  <c r="I30" i="1"/>
  <c r="I32" i="1"/>
  <c r="I34" i="1"/>
  <c r="I37" i="1"/>
  <c r="I39" i="1"/>
  <c r="I41" i="1"/>
  <c r="I36" i="1"/>
  <c r="I38" i="1"/>
  <c r="I40" i="1"/>
  <c r="I2" i="1"/>
  <c r="L41" i="1" l="1"/>
  <c r="J41" i="1"/>
  <c r="M41" i="1" s="1"/>
  <c r="L28" i="1"/>
  <c r="J28" i="1"/>
  <c r="M28" i="1" s="1"/>
  <c r="L20" i="1"/>
  <c r="J20" i="1"/>
  <c r="M20" i="1" s="1"/>
  <c r="L12" i="1"/>
  <c r="J12" i="1"/>
  <c r="M12" i="1" s="1"/>
  <c r="L4" i="1"/>
  <c r="J4" i="1"/>
  <c r="M4" i="1" s="1"/>
  <c r="L29" i="1"/>
  <c r="J29" i="1"/>
  <c r="M29" i="1" s="1"/>
  <c r="L25" i="1"/>
  <c r="J25" i="1"/>
  <c r="M25" i="1" s="1"/>
  <c r="L21" i="1"/>
  <c r="J21" i="1"/>
  <c r="M21" i="1" s="1"/>
  <c r="L17" i="1"/>
  <c r="J17" i="1"/>
  <c r="M17" i="1" s="1"/>
  <c r="L13" i="1"/>
  <c r="J13" i="1"/>
  <c r="M13" i="1" s="1"/>
  <c r="L9" i="1"/>
  <c r="J9" i="1"/>
  <c r="M9" i="1" s="1"/>
  <c r="L5" i="1"/>
  <c r="J5" i="1"/>
  <c r="M5" i="1" s="1"/>
  <c r="I43" i="1"/>
  <c r="L2" i="1"/>
  <c r="J2" i="1"/>
  <c r="I44" i="1"/>
  <c r="L38" i="1"/>
  <c r="J38" i="1"/>
  <c r="M38" i="1" s="1"/>
  <c r="L37" i="1"/>
  <c r="J37" i="1"/>
  <c r="M37" i="1" s="1"/>
  <c r="L32" i="1"/>
  <c r="J32" i="1"/>
  <c r="M32" i="1" s="1"/>
  <c r="L24" i="1"/>
  <c r="J24" i="1"/>
  <c r="M24" i="1" s="1"/>
  <c r="L16" i="1"/>
  <c r="J16" i="1"/>
  <c r="M16" i="1" s="1"/>
  <c r="L8" i="1"/>
  <c r="J8" i="1"/>
  <c r="M8" i="1" s="1"/>
  <c r="L33" i="1"/>
  <c r="J33" i="1"/>
  <c r="M33" i="1" s="1"/>
  <c r="L40" i="1"/>
  <c r="J40" i="1"/>
  <c r="M40" i="1" s="1"/>
  <c r="L36" i="1"/>
  <c r="J36" i="1"/>
  <c r="M36" i="1" s="1"/>
  <c r="L39" i="1"/>
  <c r="J39" i="1"/>
  <c r="M39" i="1" s="1"/>
  <c r="L34" i="1"/>
  <c r="J34" i="1"/>
  <c r="M34" i="1" s="1"/>
  <c r="L30" i="1"/>
  <c r="J30" i="1"/>
  <c r="M30" i="1" s="1"/>
  <c r="L26" i="1"/>
  <c r="J26" i="1"/>
  <c r="M26" i="1" s="1"/>
  <c r="L22" i="1"/>
  <c r="J22" i="1"/>
  <c r="M22" i="1" s="1"/>
  <c r="L18" i="1"/>
  <c r="J18" i="1"/>
  <c r="M18" i="1" s="1"/>
  <c r="L14" i="1"/>
  <c r="J14" i="1"/>
  <c r="M14" i="1" s="1"/>
  <c r="L10" i="1"/>
  <c r="J10" i="1"/>
  <c r="M10" i="1" s="1"/>
  <c r="L6" i="1"/>
  <c r="J6" i="1"/>
  <c r="M6" i="1" s="1"/>
  <c r="L35" i="1"/>
  <c r="J35" i="1"/>
  <c r="M35" i="1" s="1"/>
  <c r="L31" i="1"/>
  <c r="J31" i="1"/>
  <c r="M31" i="1" s="1"/>
  <c r="L27" i="1"/>
  <c r="J27" i="1"/>
  <c r="M27" i="1" s="1"/>
  <c r="L23" i="1"/>
  <c r="J23" i="1"/>
  <c r="M23" i="1" s="1"/>
  <c r="L19" i="1"/>
  <c r="J19" i="1"/>
  <c r="M19" i="1" s="1"/>
  <c r="L15" i="1"/>
  <c r="J15" i="1"/>
  <c r="M15" i="1" s="1"/>
  <c r="L11" i="1"/>
  <c r="J11" i="1"/>
  <c r="M11" i="1" s="1"/>
  <c r="L7" i="1"/>
  <c r="J7" i="1"/>
  <c r="M7" i="1" s="1"/>
  <c r="L3" i="1"/>
  <c r="J3" i="1"/>
  <c r="M3" i="1" s="1"/>
  <c r="L43" i="1" l="1"/>
  <c r="L44" i="1"/>
  <c r="Q13" i="1" s="1"/>
  <c r="M2" i="1"/>
  <c r="J43" i="1"/>
  <c r="J44" i="1"/>
  <c r="M43" i="1" l="1"/>
  <c r="M44" i="1"/>
  <c r="Q14" i="1" s="1"/>
</calcChain>
</file>

<file path=xl/sharedStrings.xml><?xml version="1.0" encoding="utf-8"?>
<sst xmlns="http://schemas.openxmlformats.org/spreadsheetml/2006/main" count="37" uniqueCount="34">
  <si>
    <t>beer</t>
  </si>
  <si>
    <t>tpc (X)</t>
  </si>
  <si>
    <t>dsa (Y)</t>
  </si>
  <si>
    <t>X-Xbar</t>
  </si>
  <si>
    <t>Y-Ybar</t>
  </si>
  <si>
    <t>Mean</t>
  </si>
  <si>
    <t>Sum</t>
  </si>
  <si>
    <t>(X-Xbar)^2</t>
  </si>
  <si>
    <t>(Y-Ybar)^2</t>
  </si>
  <si>
    <t>(X-Xbar)(Y-Ybar)</t>
  </si>
  <si>
    <t>SS_XX</t>
  </si>
  <si>
    <t>SS_YY</t>
  </si>
  <si>
    <t>SS_XY</t>
  </si>
  <si>
    <t>Summary Statistics</t>
  </si>
  <si>
    <t>n</t>
  </si>
  <si>
    <t>Xbar</t>
  </si>
  <si>
    <t>Ybar</t>
  </si>
  <si>
    <t>beta1-hat</t>
  </si>
  <si>
    <t>beta0-hat</t>
  </si>
  <si>
    <t>OLS Estimates/Quantities</t>
  </si>
  <si>
    <t>Y-hat</t>
  </si>
  <si>
    <t>e</t>
  </si>
  <si>
    <t>Y-hat^2</t>
  </si>
  <si>
    <t>e^2</t>
  </si>
  <si>
    <t>Y^2</t>
  </si>
  <si>
    <t>SSTOTAL_U</t>
  </si>
  <si>
    <t>SSMODEL</t>
  </si>
  <si>
    <t>SSRESIDUAL</t>
  </si>
  <si>
    <t>SSMU</t>
  </si>
  <si>
    <t>SSREGRESSION</t>
  </si>
  <si>
    <t>SSTOTAL_C</t>
  </si>
  <si>
    <t>V{beta1-hat}</t>
  </si>
  <si>
    <t>SE{beta1-hat}</t>
  </si>
  <si>
    <t>s^2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</si>
</sst>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99FF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DPPH Radical Scavenging Activity (Y) vs Total Phenolic Compounds (X)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lager_antioxidant_reg!$W$1</c:f>
              <c:strCache>
                <c:ptCount val="1"/>
                <c:pt idx="0">
                  <c:v>dsa (Y)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FFFF00"/>
              </a:solidFill>
            </c:spPr>
          </c:marker>
          <c:trendline>
            <c:spPr>
              <a:ln w="25400">
                <a:solidFill>
                  <a:srgbClr val="FF66FF"/>
                </a:solidFill>
              </a:ln>
            </c:spPr>
            <c:trendlineType val="linear"/>
            <c:dispRSqr val="0"/>
            <c:dispEq val="0"/>
          </c:trendline>
          <c:xVal>
            <c:numRef>
              <c:f>lager_antioxidant_reg!$V$2:$V$41</c:f>
              <c:numCache>
                <c:formatCode>General</c:formatCode>
                <c:ptCount val="40"/>
                <c:pt idx="0">
                  <c:v>148.22999999999999</c:v>
                </c:pt>
                <c:pt idx="1">
                  <c:v>160.38</c:v>
                </c:pt>
                <c:pt idx="2">
                  <c:v>170.41</c:v>
                </c:pt>
                <c:pt idx="3">
                  <c:v>208.65</c:v>
                </c:pt>
                <c:pt idx="4">
                  <c:v>146.03</c:v>
                </c:pt>
                <c:pt idx="5">
                  <c:v>180.19</c:v>
                </c:pt>
                <c:pt idx="6">
                  <c:v>169.06</c:v>
                </c:pt>
                <c:pt idx="7">
                  <c:v>119.04</c:v>
                </c:pt>
                <c:pt idx="8">
                  <c:v>158.99</c:v>
                </c:pt>
                <c:pt idx="9">
                  <c:v>153.04</c:v>
                </c:pt>
                <c:pt idx="10">
                  <c:v>169.51</c:v>
                </c:pt>
                <c:pt idx="11">
                  <c:v>111.05</c:v>
                </c:pt>
                <c:pt idx="12">
                  <c:v>143.5</c:v>
                </c:pt>
                <c:pt idx="13">
                  <c:v>186.96</c:v>
                </c:pt>
                <c:pt idx="14">
                  <c:v>109.5</c:v>
                </c:pt>
                <c:pt idx="15">
                  <c:v>209.95</c:v>
                </c:pt>
                <c:pt idx="16">
                  <c:v>88.47</c:v>
                </c:pt>
                <c:pt idx="17">
                  <c:v>230.25</c:v>
                </c:pt>
                <c:pt idx="18">
                  <c:v>152.96</c:v>
                </c:pt>
                <c:pt idx="19">
                  <c:v>147.41999999999999</c:v>
                </c:pt>
                <c:pt idx="20">
                  <c:v>159.81</c:v>
                </c:pt>
                <c:pt idx="21">
                  <c:v>163.22999999999999</c:v>
                </c:pt>
                <c:pt idx="22">
                  <c:v>169.59</c:v>
                </c:pt>
                <c:pt idx="23">
                  <c:v>135.76</c:v>
                </c:pt>
                <c:pt idx="24">
                  <c:v>198.62</c:v>
                </c:pt>
                <c:pt idx="25">
                  <c:v>221.94</c:v>
                </c:pt>
                <c:pt idx="26">
                  <c:v>148.80000000000001</c:v>
                </c:pt>
                <c:pt idx="27">
                  <c:v>120.02</c:v>
                </c:pt>
                <c:pt idx="28">
                  <c:v>84.64</c:v>
                </c:pt>
                <c:pt idx="29">
                  <c:v>238.33</c:v>
                </c:pt>
                <c:pt idx="30">
                  <c:v>177.83</c:v>
                </c:pt>
                <c:pt idx="31">
                  <c:v>150.11000000000001</c:v>
                </c:pt>
                <c:pt idx="32">
                  <c:v>135.91999999999999</c:v>
                </c:pt>
                <c:pt idx="33">
                  <c:v>162.99</c:v>
                </c:pt>
                <c:pt idx="34">
                  <c:v>183.54</c:v>
                </c:pt>
                <c:pt idx="35">
                  <c:v>236.37</c:v>
                </c:pt>
                <c:pt idx="36">
                  <c:v>163.22999999999999</c:v>
                </c:pt>
                <c:pt idx="37">
                  <c:v>212.48</c:v>
                </c:pt>
                <c:pt idx="38">
                  <c:v>235.06</c:v>
                </c:pt>
                <c:pt idx="39">
                  <c:v>267.27</c:v>
                </c:pt>
              </c:numCache>
            </c:numRef>
          </c:xVal>
          <c:yVal>
            <c:numRef>
              <c:f>lager_antioxidant_reg!$W$2:$W$41</c:f>
              <c:numCache>
                <c:formatCode>General</c:formatCode>
                <c:ptCount val="40"/>
                <c:pt idx="0">
                  <c:v>0.66</c:v>
                </c:pt>
                <c:pt idx="1">
                  <c:v>0.63</c:v>
                </c:pt>
                <c:pt idx="2">
                  <c:v>0.62</c:v>
                </c:pt>
                <c:pt idx="3">
                  <c:v>0.9</c:v>
                </c:pt>
                <c:pt idx="4">
                  <c:v>0.64</c:v>
                </c:pt>
                <c:pt idx="5">
                  <c:v>0.62</c:v>
                </c:pt>
                <c:pt idx="6">
                  <c:v>0.57999999999999996</c:v>
                </c:pt>
                <c:pt idx="7">
                  <c:v>0.47</c:v>
                </c:pt>
                <c:pt idx="8">
                  <c:v>0.59</c:v>
                </c:pt>
                <c:pt idx="9">
                  <c:v>0.72</c:v>
                </c:pt>
                <c:pt idx="10">
                  <c:v>0.53</c:v>
                </c:pt>
                <c:pt idx="11">
                  <c:v>0.32</c:v>
                </c:pt>
                <c:pt idx="12">
                  <c:v>0.42</c:v>
                </c:pt>
                <c:pt idx="13">
                  <c:v>0.64</c:v>
                </c:pt>
                <c:pt idx="14">
                  <c:v>0.42</c:v>
                </c:pt>
                <c:pt idx="15">
                  <c:v>0.77</c:v>
                </c:pt>
                <c:pt idx="16">
                  <c:v>0.3</c:v>
                </c:pt>
                <c:pt idx="17">
                  <c:v>0.7</c:v>
                </c:pt>
                <c:pt idx="18">
                  <c:v>0.51</c:v>
                </c:pt>
                <c:pt idx="19">
                  <c:v>0.53</c:v>
                </c:pt>
                <c:pt idx="20">
                  <c:v>0.56000000000000005</c:v>
                </c:pt>
                <c:pt idx="21">
                  <c:v>0.56000000000000005</c:v>
                </c:pt>
                <c:pt idx="22">
                  <c:v>0.53</c:v>
                </c:pt>
                <c:pt idx="23">
                  <c:v>0.49</c:v>
                </c:pt>
                <c:pt idx="24">
                  <c:v>0.57999999999999996</c:v>
                </c:pt>
                <c:pt idx="25">
                  <c:v>0.68</c:v>
                </c:pt>
                <c:pt idx="26">
                  <c:v>0.56000000000000005</c:v>
                </c:pt>
                <c:pt idx="27">
                  <c:v>0.36</c:v>
                </c:pt>
                <c:pt idx="28">
                  <c:v>0.24</c:v>
                </c:pt>
                <c:pt idx="29">
                  <c:v>0.97</c:v>
                </c:pt>
                <c:pt idx="30">
                  <c:v>0.63</c:v>
                </c:pt>
                <c:pt idx="31">
                  <c:v>0.64</c:v>
                </c:pt>
                <c:pt idx="32">
                  <c:v>0.48</c:v>
                </c:pt>
                <c:pt idx="33">
                  <c:v>0.96</c:v>
                </c:pt>
                <c:pt idx="34">
                  <c:v>0.63</c:v>
                </c:pt>
                <c:pt idx="35">
                  <c:v>0.86</c:v>
                </c:pt>
                <c:pt idx="36">
                  <c:v>0.57999999999999996</c:v>
                </c:pt>
                <c:pt idx="37">
                  <c:v>0.8</c:v>
                </c:pt>
                <c:pt idx="38">
                  <c:v>0.75</c:v>
                </c:pt>
                <c:pt idx="39">
                  <c:v>0.91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lager_antioxidant_reg!$X$1</c:f>
              <c:strCache>
                <c:ptCount val="1"/>
                <c:pt idx="0">
                  <c:v>Ybar</c:v>
                </c:pt>
              </c:strCache>
            </c:strRef>
          </c:tx>
          <c:spPr>
            <a:ln w="28575">
              <a:solidFill>
                <a:srgbClr val="92D050"/>
              </a:solidFill>
            </a:ln>
          </c:spPr>
          <c:marker>
            <c:symbol val="none"/>
          </c:marker>
          <c:xVal>
            <c:numRef>
              <c:f>lager_antioxidant_reg!$V$2:$V$41</c:f>
              <c:numCache>
                <c:formatCode>General</c:formatCode>
                <c:ptCount val="40"/>
                <c:pt idx="0">
                  <c:v>148.22999999999999</c:v>
                </c:pt>
                <c:pt idx="1">
                  <c:v>160.38</c:v>
                </c:pt>
                <c:pt idx="2">
                  <c:v>170.41</c:v>
                </c:pt>
                <c:pt idx="3">
                  <c:v>208.65</c:v>
                </c:pt>
                <c:pt idx="4">
                  <c:v>146.03</c:v>
                </c:pt>
                <c:pt idx="5">
                  <c:v>180.19</c:v>
                </c:pt>
                <c:pt idx="6">
                  <c:v>169.06</c:v>
                </c:pt>
                <c:pt idx="7">
                  <c:v>119.04</c:v>
                </c:pt>
                <c:pt idx="8">
                  <c:v>158.99</c:v>
                </c:pt>
                <c:pt idx="9">
                  <c:v>153.04</c:v>
                </c:pt>
                <c:pt idx="10">
                  <c:v>169.51</c:v>
                </c:pt>
                <c:pt idx="11">
                  <c:v>111.05</c:v>
                </c:pt>
                <c:pt idx="12">
                  <c:v>143.5</c:v>
                </c:pt>
                <c:pt idx="13">
                  <c:v>186.96</c:v>
                </c:pt>
                <c:pt idx="14">
                  <c:v>109.5</c:v>
                </c:pt>
                <c:pt idx="15">
                  <c:v>209.95</c:v>
                </c:pt>
                <c:pt idx="16">
                  <c:v>88.47</c:v>
                </c:pt>
                <c:pt idx="17">
                  <c:v>230.25</c:v>
                </c:pt>
                <c:pt idx="18">
                  <c:v>152.96</c:v>
                </c:pt>
                <c:pt idx="19">
                  <c:v>147.41999999999999</c:v>
                </c:pt>
                <c:pt idx="20">
                  <c:v>159.81</c:v>
                </c:pt>
                <c:pt idx="21">
                  <c:v>163.22999999999999</c:v>
                </c:pt>
                <c:pt idx="22">
                  <c:v>169.59</c:v>
                </c:pt>
                <c:pt idx="23">
                  <c:v>135.76</c:v>
                </c:pt>
                <c:pt idx="24">
                  <c:v>198.62</c:v>
                </c:pt>
                <c:pt idx="25">
                  <c:v>221.94</c:v>
                </c:pt>
                <c:pt idx="26">
                  <c:v>148.80000000000001</c:v>
                </c:pt>
                <c:pt idx="27">
                  <c:v>120.02</c:v>
                </c:pt>
                <c:pt idx="28">
                  <c:v>84.64</c:v>
                </c:pt>
                <c:pt idx="29">
                  <c:v>238.33</c:v>
                </c:pt>
                <c:pt idx="30">
                  <c:v>177.83</c:v>
                </c:pt>
                <c:pt idx="31">
                  <c:v>150.11000000000001</c:v>
                </c:pt>
                <c:pt idx="32">
                  <c:v>135.91999999999999</c:v>
                </c:pt>
                <c:pt idx="33">
                  <c:v>162.99</c:v>
                </c:pt>
                <c:pt idx="34">
                  <c:v>183.54</c:v>
                </c:pt>
                <c:pt idx="35">
                  <c:v>236.37</c:v>
                </c:pt>
                <c:pt idx="36">
                  <c:v>163.22999999999999</c:v>
                </c:pt>
                <c:pt idx="37">
                  <c:v>212.48</c:v>
                </c:pt>
                <c:pt idx="38">
                  <c:v>235.06</c:v>
                </c:pt>
                <c:pt idx="39">
                  <c:v>267.27</c:v>
                </c:pt>
              </c:numCache>
            </c:numRef>
          </c:xVal>
          <c:yVal>
            <c:numRef>
              <c:f>lager_antioxidant_reg!$X$2:$X$41</c:f>
              <c:numCache>
                <c:formatCode>General</c:formatCode>
                <c:ptCount val="40"/>
                <c:pt idx="0">
                  <c:v>0.60849999999999993</c:v>
                </c:pt>
                <c:pt idx="1">
                  <c:v>0.60849999999999993</c:v>
                </c:pt>
                <c:pt idx="2">
                  <c:v>0.60849999999999993</c:v>
                </c:pt>
                <c:pt idx="3">
                  <c:v>0.60849999999999993</c:v>
                </c:pt>
                <c:pt idx="4">
                  <c:v>0.60849999999999993</c:v>
                </c:pt>
                <c:pt idx="5">
                  <c:v>0.60849999999999993</c:v>
                </c:pt>
                <c:pt idx="6">
                  <c:v>0.60849999999999993</c:v>
                </c:pt>
                <c:pt idx="7">
                  <c:v>0.60849999999999993</c:v>
                </c:pt>
                <c:pt idx="8">
                  <c:v>0.60849999999999993</c:v>
                </c:pt>
                <c:pt idx="9">
                  <c:v>0.60849999999999993</c:v>
                </c:pt>
                <c:pt idx="10">
                  <c:v>0.60849999999999993</c:v>
                </c:pt>
                <c:pt idx="11">
                  <c:v>0.60849999999999993</c:v>
                </c:pt>
                <c:pt idx="12">
                  <c:v>0.60849999999999993</c:v>
                </c:pt>
                <c:pt idx="13">
                  <c:v>0.60849999999999993</c:v>
                </c:pt>
                <c:pt idx="14">
                  <c:v>0.60849999999999993</c:v>
                </c:pt>
                <c:pt idx="15">
                  <c:v>0.60849999999999993</c:v>
                </c:pt>
                <c:pt idx="16">
                  <c:v>0.60849999999999993</c:v>
                </c:pt>
                <c:pt idx="17">
                  <c:v>0.60849999999999993</c:v>
                </c:pt>
                <c:pt idx="18">
                  <c:v>0.60849999999999993</c:v>
                </c:pt>
                <c:pt idx="19">
                  <c:v>0.60849999999999993</c:v>
                </c:pt>
                <c:pt idx="20">
                  <c:v>0.60849999999999993</c:v>
                </c:pt>
                <c:pt idx="21">
                  <c:v>0.60849999999999993</c:v>
                </c:pt>
                <c:pt idx="22">
                  <c:v>0.60849999999999993</c:v>
                </c:pt>
                <c:pt idx="23">
                  <c:v>0.60849999999999993</c:v>
                </c:pt>
                <c:pt idx="24">
                  <c:v>0.60849999999999993</c:v>
                </c:pt>
                <c:pt idx="25">
                  <c:v>0.60849999999999993</c:v>
                </c:pt>
                <c:pt idx="26">
                  <c:v>0.60849999999999993</c:v>
                </c:pt>
                <c:pt idx="27">
                  <c:v>0.60849999999999993</c:v>
                </c:pt>
                <c:pt idx="28">
                  <c:v>0.60849999999999993</c:v>
                </c:pt>
                <c:pt idx="29">
                  <c:v>0.60849999999999993</c:v>
                </c:pt>
                <c:pt idx="30">
                  <c:v>0.60849999999999993</c:v>
                </c:pt>
                <c:pt idx="31">
                  <c:v>0.60849999999999993</c:v>
                </c:pt>
                <c:pt idx="32">
                  <c:v>0.60849999999999993</c:v>
                </c:pt>
                <c:pt idx="33">
                  <c:v>0.60849999999999993</c:v>
                </c:pt>
                <c:pt idx="34">
                  <c:v>0.60849999999999993</c:v>
                </c:pt>
                <c:pt idx="35">
                  <c:v>0.60849999999999993</c:v>
                </c:pt>
                <c:pt idx="36">
                  <c:v>0.60849999999999993</c:v>
                </c:pt>
                <c:pt idx="37">
                  <c:v>0.60849999999999993</c:v>
                </c:pt>
                <c:pt idx="38">
                  <c:v>0.60849999999999993</c:v>
                </c:pt>
                <c:pt idx="39">
                  <c:v>0.60849999999999993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372352"/>
        <c:axId val="86373888"/>
      </c:scatterChart>
      <c:valAx>
        <c:axId val="86372352"/>
        <c:scaling>
          <c:orientation val="minMax"/>
          <c:min val="5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TPC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86373888"/>
        <c:crosses val="autoZero"/>
        <c:crossBetween val="midCat"/>
        <c:majorUnit val="25"/>
      </c:valAx>
      <c:valAx>
        <c:axId val="863738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DPPH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86372352"/>
        <c:crosses val="autoZero"/>
        <c:crossBetween val="midCat"/>
      </c:valAx>
      <c:spPr>
        <a:solidFill>
          <a:srgbClr val="7030A0"/>
        </a:solidFill>
      </c:spPr>
    </c:plotArea>
    <c:plotVisOnly val="1"/>
    <c:dispBlanksAs val="gap"/>
    <c:showDLblsOverMax val="0"/>
  </c:chart>
  <c:spPr>
    <a:solidFill>
      <a:srgbClr val="99FFCC"/>
    </a:solidFill>
  </c:sp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2413" cy="62811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abSelected="1" workbookViewId="0">
      <selection activeCell="Q21" sqref="Q21"/>
    </sheetView>
  </sheetViews>
  <sheetFormatPr defaultRowHeight="15" x14ac:dyDescent="0.25"/>
  <cols>
    <col min="6" max="7" width="12.7109375" customWidth="1"/>
    <col min="8" max="8" width="15.7109375" customWidth="1"/>
    <col min="9" max="9" width="12.7109375" customWidth="1"/>
    <col min="16" max="16" width="13.7109375" customWidth="1"/>
    <col min="17" max="17" width="12" bestFit="1" customWidth="1"/>
  </cols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7</v>
      </c>
      <c r="G1" t="s">
        <v>8</v>
      </c>
      <c r="H1" t="s">
        <v>9</v>
      </c>
      <c r="I1" t="s">
        <v>20</v>
      </c>
      <c r="J1" t="s">
        <v>21</v>
      </c>
      <c r="K1" t="s">
        <v>24</v>
      </c>
      <c r="L1" t="s">
        <v>22</v>
      </c>
      <c r="M1" t="s">
        <v>23</v>
      </c>
      <c r="P1" t="s">
        <v>13</v>
      </c>
      <c r="V1" t="s">
        <v>1</v>
      </c>
      <c r="W1" t="s">
        <v>2</v>
      </c>
      <c r="X1" t="s">
        <v>16</v>
      </c>
    </row>
    <row r="2" spans="1:24" x14ac:dyDescent="0.25">
      <c r="A2">
        <v>1</v>
      </c>
      <c r="B2">
        <v>148.22999999999999</v>
      </c>
      <c r="C2">
        <v>0.66</v>
      </c>
      <c r="D2">
        <f t="shared" ref="D2:D41" si="0">B2-B$43</f>
        <v>-19.998249999999985</v>
      </c>
      <c r="E2">
        <f t="shared" ref="E2:E41" si="1">C2-C$43</f>
        <v>5.1500000000000101E-2</v>
      </c>
      <c r="F2">
        <f>D2^2</f>
        <v>399.9300030624994</v>
      </c>
      <c r="G2">
        <f>E2^2</f>
        <v>2.6522500000000105E-3</v>
      </c>
      <c r="H2">
        <f>D2*E2</f>
        <v>-1.0299098750000013</v>
      </c>
      <c r="I2">
        <f>$Q$11+$Q$10*B2</f>
        <v>0.54024179123914939</v>
      </c>
      <c r="J2">
        <f>C2-I2</f>
        <v>0.11975820876085064</v>
      </c>
      <c r="K2">
        <f>C2^2</f>
        <v>0.43560000000000004</v>
      </c>
      <c r="L2">
        <f>I2^2</f>
        <v>0.29186119300128466</v>
      </c>
      <c r="M2">
        <f>J2^2</f>
        <v>1.4342028565607482E-2</v>
      </c>
      <c r="P2" t="s">
        <v>14</v>
      </c>
      <c r="Q2">
        <v>40</v>
      </c>
      <c r="V2">
        <v>148.22999999999999</v>
      </c>
      <c r="W2">
        <v>0.66</v>
      </c>
      <c r="X2">
        <f>AVERAGE($W$2:$W$41)</f>
        <v>0.60849999999999993</v>
      </c>
    </row>
    <row r="3" spans="1:24" x14ac:dyDescent="0.25">
      <c r="A3">
        <v>2</v>
      </c>
      <c r="B3">
        <v>160.38</v>
      </c>
      <c r="C3">
        <v>0.63</v>
      </c>
      <c r="D3">
        <f t="shared" si="0"/>
        <v>-7.8482499999999789</v>
      </c>
      <c r="E3">
        <f t="shared" si="1"/>
        <v>2.1500000000000075E-2</v>
      </c>
      <c r="F3">
        <f t="shared" ref="F3:F41" si="2">D3^2</f>
        <v>61.595028062499665</v>
      </c>
      <c r="G3">
        <f t="shared" ref="G3:G41" si="3">E3^2</f>
        <v>4.6225000000000319E-4</v>
      </c>
      <c r="H3">
        <f t="shared" ref="H3:H41" si="4">D3*E3</f>
        <v>-0.16873737500000013</v>
      </c>
      <c r="I3">
        <f t="shared" ref="I3:I41" si="5">$Q$11+$Q$10*B3</f>
        <v>0.58171228172928402</v>
      </c>
      <c r="J3">
        <f t="shared" ref="J3:J41" si="6">C3-I3</f>
        <v>4.8287718270715985E-2</v>
      </c>
      <c r="K3">
        <f t="shared" ref="K3:K41" si="7">C3^2</f>
        <v>0.39690000000000003</v>
      </c>
      <c r="L3">
        <f t="shared" ref="L3:L41" si="8">I3^2</f>
        <v>0.33838917871468988</v>
      </c>
      <c r="M3">
        <f t="shared" ref="M3:M41" si="9">J3^2</f>
        <v>2.3317037357920385E-3</v>
      </c>
      <c r="P3" t="s">
        <v>15</v>
      </c>
      <c r="Q3">
        <f>B43</f>
        <v>168.22824999999997</v>
      </c>
      <c r="V3">
        <v>160.38</v>
      </c>
      <c r="W3">
        <v>0.63</v>
      </c>
      <c r="X3">
        <f t="shared" ref="X3:X41" si="10">AVERAGE($W$2:$W$41)</f>
        <v>0.60849999999999993</v>
      </c>
    </row>
    <row r="4" spans="1:24" x14ac:dyDescent="0.25">
      <c r="A4">
        <v>3</v>
      </c>
      <c r="B4">
        <v>170.41</v>
      </c>
      <c r="C4">
        <v>0.62</v>
      </c>
      <c r="D4">
        <f t="shared" si="0"/>
        <v>2.1817500000000223</v>
      </c>
      <c r="E4">
        <f t="shared" si="1"/>
        <v>1.1500000000000066E-2</v>
      </c>
      <c r="F4">
        <f t="shared" si="2"/>
        <v>4.7600330625000975</v>
      </c>
      <c r="G4">
        <f t="shared" si="3"/>
        <v>1.3225000000000151E-4</v>
      </c>
      <c r="H4">
        <f t="shared" si="4"/>
        <v>2.50901250000004E-2</v>
      </c>
      <c r="I4">
        <f t="shared" si="5"/>
        <v>0.6159467689404815</v>
      </c>
      <c r="J4">
        <f t="shared" si="6"/>
        <v>4.0532310595184917E-3</v>
      </c>
      <c r="K4">
        <f t="shared" si="7"/>
        <v>0.38440000000000002</v>
      </c>
      <c r="L4">
        <f t="shared" si="8"/>
        <v>0.37939042216821889</v>
      </c>
      <c r="M4">
        <f t="shared" si="9"/>
        <v>1.6428682021845395E-5</v>
      </c>
      <c r="P4" t="s">
        <v>16</v>
      </c>
      <c r="Q4">
        <f>C43</f>
        <v>0.60849999999999993</v>
      </c>
      <c r="V4">
        <v>170.41</v>
      </c>
      <c r="W4">
        <v>0.62</v>
      </c>
      <c r="X4">
        <f t="shared" si="10"/>
        <v>0.60849999999999993</v>
      </c>
    </row>
    <row r="5" spans="1:24" x14ac:dyDescent="0.25">
      <c r="A5">
        <v>4</v>
      </c>
      <c r="B5">
        <v>208.65</v>
      </c>
      <c r="C5">
        <v>0.9</v>
      </c>
      <c r="D5">
        <f t="shared" si="0"/>
        <v>40.421750000000031</v>
      </c>
      <c r="E5">
        <f t="shared" si="1"/>
        <v>0.29150000000000009</v>
      </c>
      <c r="F5">
        <f t="shared" si="2"/>
        <v>1633.9178730625026</v>
      </c>
      <c r="G5">
        <f t="shared" si="3"/>
        <v>8.4972250000000055E-2</v>
      </c>
      <c r="H5">
        <f t="shared" si="4"/>
        <v>11.782940125000012</v>
      </c>
      <c r="I5">
        <f t="shared" si="5"/>
        <v>0.74646788468885572</v>
      </c>
      <c r="J5">
        <f t="shared" si="6"/>
        <v>0.1535321153111443</v>
      </c>
      <c r="K5">
        <f t="shared" si="7"/>
        <v>0.81</v>
      </c>
      <c r="L5">
        <f t="shared" si="8"/>
        <v>0.55721430287185481</v>
      </c>
      <c r="M5">
        <f t="shared" si="9"/>
        <v>2.3572110431914511E-2</v>
      </c>
      <c r="P5" t="s">
        <v>10</v>
      </c>
      <c r="Q5">
        <f>F44</f>
        <v>67961.173377500003</v>
      </c>
      <c r="V5">
        <v>208.65</v>
      </c>
      <c r="W5">
        <v>0.9</v>
      </c>
      <c r="X5">
        <f t="shared" si="10"/>
        <v>0.60849999999999993</v>
      </c>
    </row>
    <row r="6" spans="1:24" x14ac:dyDescent="0.25">
      <c r="A6">
        <v>5</v>
      </c>
      <c r="B6">
        <v>146.03</v>
      </c>
      <c r="C6">
        <v>0.64</v>
      </c>
      <c r="D6">
        <f t="shared" si="0"/>
        <v>-22.198249999999973</v>
      </c>
      <c r="E6">
        <f t="shared" si="1"/>
        <v>3.1500000000000083E-2</v>
      </c>
      <c r="F6">
        <f t="shared" si="2"/>
        <v>492.7623030624988</v>
      </c>
      <c r="G6">
        <f t="shared" si="3"/>
        <v>9.9225000000000528E-4</v>
      </c>
      <c r="H6">
        <f t="shared" si="4"/>
        <v>-0.69924487500000099</v>
      </c>
      <c r="I6">
        <f t="shared" si="5"/>
        <v>0.53273273123270537</v>
      </c>
      <c r="J6">
        <f t="shared" si="6"/>
        <v>0.10726726876729464</v>
      </c>
      <c r="K6">
        <f t="shared" si="7"/>
        <v>0.40960000000000002</v>
      </c>
      <c r="L6">
        <f t="shared" si="8"/>
        <v>0.28380416292665789</v>
      </c>
      <c r="M6">
        <f t="shared" si="9"/>
        <v>1.1506266948795025E-2</v>
      </c>
      <c r="P6" t="s">
        <v>11</v>
      </c>
      <c r="Q6">
        <f>G44</f>
        <v>1.14411</v>
      </c>
      <c r="V6">
        <v>146.03</v>
      </c>
      <c r="W6">
        <v>0.64</v>
      </c>
      <c r="X6">
        <f t="shared" si="10"/>
        <v>0.60849999999999993</v>
      </c>
    </row>
    <row r="7" spans="1:24" x14ac:dyDescent="0.25">
      <c r="A7">
        <v>6</v>
      </c>
      <c r="B7">
        <v>180.19</v>
      </c>
      <c r="C7">
        <v>0.62</v>
      </c>
      <c r="D7">
        <f t="shared" si="0"/>
        <v>11.961750000000023</v>
      </c>
      <c r="E7">
        <f t="shared" si="1"/>
        <v>1.1500000000000066E-2</v>
      </c>
      <c r="F7">
        <f t="shared" si="2"/>
        <v>143.08346306250056</v>
      </c>
      <c r="G7">
        <f t="shared" si="3"/>
        <v>1.3225000000000151E-4</v>
      </c>
      <c r="H7">
        <f t="shared" si="4"/>
        <v>0.13756012500000106</v>
      </c>
      <c r="I7">
        <f t="shared" si="5"/>
        <v>0.64932795387821951</v>
      </c>
      <c r="J7">
        <f t="shared" si="6"/>
        <v>-2.9327953878219515E-2</v>
      </c>
      <c r="K7">
        <f t="shared" si="7"/>
        <v>0.38440000000000002</v>
      </c>
      <c r="L7">
        <f t="shared" si="8"/>
        <v>0.42162679168767514</v>
      </c>
      <c r="M7">
        <f t="shared" si="9"/>
        <v>8.6012887868297104E-4</v>
      </c>
      <c r="P7" t="s">
        <v>12</v>
      </c>
      <c r="Q7">
        <f>H44</f>
        <v>231.96569500000004</v>
      </c>
      <c r="V7">
        <v>180.19</v>
      </c>
      <c r="W7">
        <v>0.62</v>
      </c>
      <c r="X7">
        <f t="shared" si="10"/>
        <v>0.60849999999999993</v>
      </c>
    </row>
    <row r="8" spans="1:24" x14ac:dyDescent="0.25">
      <c r="A8">
        <v>7</v>
      </c>
      <c r="B8">
        <v>169.06</v>
      </c>
      <c r="C8">
        <v>0.57999999999999996</v>
      </c>
      <c r="D8">
        <f t="shared" si="0"/>
        <v>0.83175000000002797</v>
      </c>
      <c r="E8">
        <f t="shared" si="1"/>
        <v>-2.849999999999997E-2</v>
      </c>
      <c r="F8">
        <f t="shared" si="2"/>
        <v>0.69180806250004656</v>
      </c>
      <c r="G8">
        <f t="shared" si="3"/>
        <v>8.122499999999983E-4</v>
      </c>
      <c r="H8">
        <f t="shared" si="4"/>
        <v>-2.370487500000077E-2</v>
      </c>
      <c r="I8">
        <f t="shared" si="5"/>
        <v>0.6113389366637999</v>
      </c>
      <c r="J8">
        <f t="shared" si="6"/>
        <v>-3.1338936663799943E-2</v>
      </c>
      <c r="K8">
        <f t="shared" si="7"/>
        <v>0.33639999999999998</v>
      </c>
      <c r="L8">
        <f t="shared" si="8"/>
        <v>0.37373529548122553</v>
      </c>
      <c r="M8">
        <f t="shared" si="9"/>
        <v>9.821289512176644E-4</v>
      </c>
      <c r="V8">
        <v>169.06</v>
      </c>
      <c r="W8">
        <v>0.57999999999999996</v>
      </c>
      <c r="X8">
        <f t="shared" si="10"/>
        <v>0.60849999999999993</v>
      </c>
    </row>
    <row r="9" spans="1:24" x14ac:dyDescent="0.25">
      <c r="A9">
        <v>8</v>
      </c>
      <c r="B9">
        <v>119.04</v>
      </c>
      <c r="C9">
        <v>0.47</v>
      </c>
      <c r="D9">
        <f t="shared" si="0"/>
        <v>-49.188249999999968</v>
      </c>
      <c r="E9">
        <f t="shared" si="1"/>
        <v>-0.13849999999999996</v>
      </c>
      <c r="F9">
        <f t="shared" si="2"/>
        <v>2419.4839380624967</v>
      </c>
      <c r="G9">
        <f t="shared" si="3"/>
        <v>1.9182249999999988E-2</v>
      </c>
      <c r="H9">
        <f t="shared" si="4"/>
        <v>6.8125726249999934</v>
      </c>
      <c r="I9">
        <f t="shared" si="5"/>
        <v>0.44061021779001136</v>
      </c>
      <c r="J9">
        <f t="shared" si="6"/>
        <v>2.9389782209988613E-2</v>
      </c>
      <c r="K9">
        <f t="shared" si="7"/>
        <v>0.22089999999999999</v>
      </c>
      <c r="L9">
        <f t="shared" si="8"/>
        <v>0.19413736402096124</v>
      </c>
      <c r="M9">
        <f t="shared" si="9"/>
        <v>8.6375929835056319E-4</v>
      </c>
      <c r="P9" t="s">
        <v>19</v>
      </c>
      <c r="V9">
        <v>119.04</v>
      </c>
      <c r="W9">
        <v>0.47</v>
      </c>
      <c r="X9">
        <f t="shared" si="10"/>
        <v>0.60849999999999993</v>
      </c>
    </row>
    <row r="10" spans="1:24" x14ac:dyDescent="0.25">
      <c r="A10">
        <v>9</v>
      </c>
      <c r="B10">
        <v>158.99</v>
      </c>
      <c r="C10">
        <v>0.59</v>
      </c>
      <c r="D10">
        <f t="shared" si="0"/>
        <v>-9.2382499999999652</v>
      </c>
      <c r="E10">
        <f t="shared" si="1"/>
        <v>-1.8499999999999961E-2</v>
      </c>
      <c r="F10">
        <f t="shared" si="2"/>
        <v>85.345263062499356</v>
      </c>
      <c r="G10">
        <f t="shared" si="3"/>
        <v>3.4224999999999853E-4</v>
      </c>
      <c r="H10">
        <f t="shared" si="4"/>
        <v>0.17090762499999901</v>
      </c>
      <c r="I10">
        <f t="shared" si="5"/>
        <v>0.57696792108884887</v>
      </c>
      <c r="J10">
        <f t="shared" si="6"/>
        <v>1.3032078911151102E-2</v>
      </c>
      <c r="K10">
        <f t="shared" si="7"/>
        <v>0.34809999999999997</v>
      </c>
      <c r="L10">
        <f t="shared" si="8"/>
        <v>0.33289198196558811</v>
      </c>
      <c r="M10">
        <f t="shared" si="9"/>
        <v>1.6983508074646929E-4</v>
      </c>
      <c r="P10" t="s">
        <v>17</v>
      </c>
      <c r="Q10">
        <f>Q7/Q5</f>
        <v>3.4132090938382362E-3</v>
      </c>
      <c r="V10">
        <v>158.99</v>
      </c>
      <c r="W10">
        <v>0.59</v>
      </c>
      <c r="X10">
        <f t="shared" si="10"/>
        <v>0.60849999999999993</v>
      </c>
    </row>
    <row r="11" spans="1:24" x14ac:dyDescent="0.25">
      <c r="A11">
        <v>10</v>
      </c>
      <c r="B11">
        <v>153.04</v>
      </c>
      <c r="C11">
        <v>0.72</v>
      </c>
      <c r="D11">
        <f t="shared" si="0"/>
        <v>-15.188249999999982</v>
      </c>
      <c r="E11">
        <f t="shared" si="1"/>
        <v>0.11150000000000004</v>
      </c>
      <c r="F11">
        <f t="shared" si="2"/>
        <v>230.68293806249946</v>
      </c>
      <c r="G11">
        <f t="shared" si="3"/>
        <v>1.2432250000000009E-2</v>
      </c>
      <c r="H11">
        <f t="shared" si="4"/>
        <v>-1.6934898749999987</v>
      </c>
      <c r="I11">
        <f t="shared" si="5"/>
        <v>0.55665932698051135</v>
      </c>
      <c r="J11">
        <f t="shared" si="6"/>
        <v>0.16334067301948862</v>
      </c>
      <c r="K11">
        <f t="shared" si="7"/>
        <v>0.51839999999999997</v>
      </c>
      <c r="L11">
        <f t="shared" si="8"/>
        <v>0.30986960631439586</v>
      </c>
      <c r="M11">
        <f t="shared" si="9"/>
        <v>2.6680175462459498E-2</v>
      </c>
      <c r="P11" t="s">
        <v>18</v>
      </c>
      <c r="Q11">
        <f>Q4-Q10*Q3</f>
        <v>3.4301807259507711E-2</v>
      </c>
      <c r="V11">
        <v>153.04</v>
      </c>
      <c r="W11">
        <v>0.72</v>
      </c>
      <c r="X11">
        <f t="shared" si="10"/>
        <v>0.60849999999999993</v>
      </c>
    </row>
    <row r="12" spans="1:24" x14ac:dyDescent="0.25">
      <c r="A12">
        <v>11</v>
      </c>
      <c r="B12">
        <v>169.51</v>
      </c>
      <c r="C12">
        <v>0.53</v>
      </c>
      <c r="D12">
        <f t="shared" si="0"/>
        <v>1.2817500000000166</v>
      </c>
      <c r="E12">
        <f t="shared" si="1"/>
        <v>-7.8499999999999903E-2</v>
      </c>
      <c r="F12">
        <f t="shared" si="2"/>
        <v>1.6428830625000426</v>
      </c>
      <c r="G12">
        <f t="shared" si="3"/>
        <v>6.1622499999999846E-3</v>
      </c>
      <c r="H12">
        <f t="shared" si="4"/>
        <v>-0.10061737500000117</v>
      </c>
      <c r="I12">
        <f t="shared" si="5"/>
        <v>0.61287488075602714</v>
      </c>
      <c r="J12">
        <f t="shared" si="6"/>
        <v>-8.2874880756027114E-2</v>
      </c>
      <c r="K12">
        <f t="shared" si="7"/>
        <v>0.28090000000000004</v>
      </c>
      <c r="L12">
        <f t="shared" si="8"/>
        <v>0.37561561946171451</v>
      </c>
      <c r="M12">
        <f t="shared" si="9"/>
        <v>6.8682458603257128E-3</v>
      </c>
      <c r="P12" t="s">
        <v>25</v>
      </c>
      <c r="Q12">
        <f>K44</f>
        <v>15.954999999999998</v>
      </c>
      <c r="V12">
        <v>169.51</v>
      </c>
      <c r="W12">
        <v>0.53</v>
      </c>
      <c r="X12">
        <f t="shared" si="10"/>
        <v>0.60849999999999993</v>
      </c>
    </row>
    <row r="13" spans="1:24" x14ac:dyDescent="0.25">
      <c r="A13">
        <v>12</v>
      </c>
      <c r="B13">
        <v>111.05</v>
      </c>
      <c r="C13">
        <v>0.32</v>
      </c>
      <c r="D13">
        <f t="shared" si="0"/>
        <v>-57.178249999999977</v>
      </c>
      <c r="E13">
        <f t="shared" si="1"/>
        <v>-0.28849999999999992</v>
      </c>
      <c r="F13">
        <f t="shared" si="2"/>
        <v>3269.3522730624973</v>
      </c>
      <c r="G13">
        <f t="shared" si="3"/>
        <v>8.3232249999999952E-2</v>
      </c>
      <c r="H13">
        <f t="shared" si="4"/>
        <v>16.495925124999989</v>
      </c>
      <c r="I13">
        <f t="shared" si="5"/>
        <v>0.4133386771302438</v>
      </c>
      <c r="J13">
        <f t="shared" si="6"/>
        <v>-9.3338677130243797E-2</v>
      </c>
      <c r="K13">
        <f t="shared" si="7"/>
        <v>0.1024</v>
      </c>
      <c r="L13">
        <f t="shared" si="8"/>
        <v>0.17084886201177993</v>
      </c>
      <c r="M13">
        <f t="shared" si="9"/>
        <v>8.7121086484238958E-3</v>
      </c>
      <c r="P13" t="s">
        <v>26</v>
      </c>
      <c r="Q13">
        <f>L44</f>
        <v>15.602637419632504</v>
      </c>
      <c r="V13">
        <v>111.05</v>
      </c>
      <c r="W13">
        <v>0.32</v>
      </c>
      <c r="X13">
        <f t="shared" si="10"/>
        <v>0.60849999999999993</v>
      </c>
    </row>
    <row r="14" spans="1:24" x14ac:dyDescent="0.25">
      <c r="A14">
        <v>13</v>
      </c>
      <c r="B14">
        <v>143.5</v>
      </c>
      <c r="C14">
        <v>0.42</v>
      </c>
      <c r="D14">
        <f t="shared" si="0"/>
        <v>-24.728249999999974</v>
      </c>
      <c r="E14">
        <f t="shared" si="1"/>
        <v>-0.18849999999999995</v>
      </c>
      <c r="F14">
        <f t="shared" si="2"/>
        <v>611.48634806249868</v>
      </c>
      <c r="G14">
        <f t="shared" si="3"/>
        <v>3.5532249999999981E-2</v>
      </c>
      <c r="H14">
        <f t="shared" si="4"/>
        <v>4.6612751249999942</v>
      </c>
      <c r="I14">
        <f t="shared" si="5"/>
        <v>0.52409731222529454</v>
      </c>
      <c r="J14">
        <f t="shared" si="6"/>
        <v>-0.10409731222529456</v>
      </c>
      <c r="K14">
        <f t="shared" si="7"/>
        <v>0.17639999999999997</v>
      </c>
      <c r="L14">
        <f t="shared" si="8"/>
        <v>0.27467799268177789</v>
      </c>
      <c r="M14">
        <f t="shared" si="9"/>
        <v>1.083625041253046E-2</v>
      </c>
      <c r="P14" t="s">
        <v>27</v>
      </c>
      <c r="Q14">
        <f>M44</f>
        <v>0.35236258036749341</v>
      </c>
      <c r="V14">
        <v>143.5</v>
      </c>
      <c r="W14">
        <v>0.42</v>
      </c>
      <c r="X14">
        <f t="shared" si="10"/>
        <v>0.60849999999999993</v>
      </c>
    </row>
    <row r="15" spans="1:24" x14ac:dyDescent="0.25">
      <c r="A15">
        <v>14</v>
      </c>
      <c r="B15">
        <v>186.96</v>
      </c>
      <c r="C15">
        <v>0.64</v>
      </c>
      <c r="D15">
        <f t="shared" si="0"/>
        <v>18.731750000000034</v>
      </c>
      <c r="E15">
        <f t="shared" si="1"/>
        <v>3.1500000000000083E-2</v>
      </c>
      <c r="F15">
        <f t="shared" si="2"/>
        <v>350.87845806250124</v>
      </c>
      <c r="G15">
        <f t="shared" si="3"/>
        <v>9.9225000000000528E-4</v>
      </c>
      <c r="H15">
        <f t="shared" si="4"/>
        <v>0.59005012500000265</v>
      </c>
      <c r="I15">
        <f t="shared" si="5"/>
        <v>0.6724353794435044</v>
      </c>
      <c r="J15">
        <f t="shared" si="6"/>
        <v>-3.2435379443504386E-2</v>
      </c>
      <c r="K15">
        <f t="shared" si="7"/>
        <v>0.40960000000000002</v>
      </c>
      <c r="L15">
        <f t="shared" si="8"/>
        <v>0.45216933952732974</v>
      </c>
      <c r="M15">
        <f t="shared" si="9"/>
        <v>1.0520538396441069E-3</v>
      </c>
      <c r="V15">
        <v>186.96</v>
      </c>
      <c r="W15">
        <v>0.64</v>
      </c>
      <c r="X15">
        <f t="shared" si="10"/>
        <v>0.60849999999999993</v>
      </c>
    </row>
    <row r="16" spans="1:24" x14ac:dyDescent="0.25">
      <c r="A16">
        <v>15</v>
      </c>
      <c r="B16">
        <v>109.5</v>
      </c>
      <c r="C16">
        <v>0.42</v>
      </c>
      <c r="D16">
        <f t="shared" si="0"/>
        <v>-58.728249999999974</v>
      </c>
      <c r="E16">
        <f t="shared" si="1"/>
        <v>-0.18849999999999995</v>
      </c>
      <c r="F16">
        <f t="shared" si="2"/>
        <v>3449.0073480624969</v>
      </c>
      <c r="G16">
        <f t="shared" si="3"/>
        <v>3.5532249999999981E-2</v>
      </c>
      <c r="H16">
        <f t="shared" si="4"/>
        <v>11.070275124999991</v>
      </c>
      <c r="I16">
        <f t="shared" si="5"/>
        <v>0.40804820303479455</v>
      </c>
      <c r="J16">
        <f t="shared" si="6"/>
        <v>1.195179696520543E-2</v>
      </c>
      <c r="K16">
        <f t="shared" si="7"/>
        <v>0.17639999999999997</v>
      </c>
      <c r="L16">
        <f t="shared" si="8"/>
        <v>0.16650333599992492</v>
      </c>
      <c r="M16">
        <f t="shared" si="9"/>
        <v>1.4284545069749374E-4</v>
      </c>
      <c r="P16" t="s">
        <v>28</v>
      </c>
      <c r="Q16">
        <f>Q2*Q4^2</f>
        <v>14.810889999999997</v>
      </c>
      <c r="V16">
        <v>109.5</v>
      </c>
      <c r="W16">
        <v>0.42</v>
      </c>
      <c r="X16">
        <f t="shared" si="10"/>
        <v>0.60849999999999993</v>
      </c>
    </row>
    <row r="17" spans="1:24" x14ac:dyDescent="0.25">
      <c r="A17">
        <v>16</v>
      </c>
      <c r="B17">
        <v>209.95</v>
      </c>
      <c r="C17">
        <v>0.77</v>
      </c>
      <c r="D17">
        <f t="shared" si="0"/>
        <v>41.721750000000014</v>
      </c>
      <c r="E17">
        <f t="shared" si="1"/>
        <v>0.16150000000000009</v>
      </c>
      <c r="F17">
        <f t="shared" si="2"/>
        <v>1740.7044230625013</v>
      </c>
      <c r="G17">
        <f t="shared" si="3"/>
        <v>2.6082250000000029E-2</v>
      </c>
      <c r="H17">
        <f t="shared" si="4"/>
        <v>6.7380626250000057</v>
      </c>
      <c r="I17">
        <f t="shared" si="5"/>
        <v>0.75090505651084538</v>
      </c>
      <c r="J17">
        <f t="shared" si="6"/>
        <v>1.9094943489154637E-2</v>
      </c>
      <c r="K17">
        <f t="shared" si="7"/>
        <v>0.59289999999999998</v>
      </c>
      <c r="L17">
        <f t="shared" si="8"/>
        <v>0.5638584038935559</v>
      </c>
      <c r="M17">
        <f t="shared" si="9"/>
        <v>3.6461686685400905E-4</v>
      </c>
      <c r="P17" t="s">
        <v>29</v>
      </c>
      <c r="Q17">
        <f>Q10^2*Q5</f>
        <v>0.79174741963250683</v>
      </c>
      <c r="V17">
        <v>209.95</v>
      </c>
      <c r="W17">
        <v>0.77</v>
      </c>
      <c r="X17">
        <f t="shared" si="10"/>
        <v>0.60849999999999993</v>
      </c>
    </row>
    <row r="18" spans="1:24" x14ac:dyDescent="0.25">
      <c r="A18">
        <v>17</v>
      </c>
      <c r="B18">
        <v>88.47</v>
      </c>
      <c r="C18">
        <v>0.3</v>
      </c>
      <c r="D18">
        <f t="shared" si="0"/>
        <v>-79.758249999999975</v>
      </c>
      <c r="E18">
        <f t="shared" si="1"/>
        <v>-0.30849999999999994</v>
      </c>
      <c r="F18">
        <f t="shared" si="2"/>
        <v>6361.3784430624964</v>
      </c>
      <c r="G18">
        <f t="shared" si="3"/>
        <v>9.5172249999999958E-2</v>
      </c>
      <c r="H18">
        <f t="shared" si="4"/>
        <v>24.605420124999988</v>
      </c>
      <c r="I18">
        <f t="shared" si="5"/>
        <v>0.33626841579137645</v>
      </c>
      <c r="J18">
        <f t="shared" si="6"/>
        <v>-3.6268415791376463E-2</v>
      </c>
      <c r="K18">
        <f t="shared" si="7"/>
        <v>0.09</v>
      </c>
      <c r="L18">
        <f t="shared" si="8"/>
        <v>0.11307644745884203</v>
      </c>
      <c r="M18">
        <f t="shared" si="9"/>
        <v>1.3153979840161655E-3</v>
      </c>
      <c r="P18" t="s">
        <v>30</v>
      </c>
      <c r="Q18">
        <f>Q12-Q16</f>
        <v>1.1441100000000013</v>
      </c>
      <c r="V18">
        <v>88.47</v>
      </c>
      <c r="W18">
        <v>0.3</v>
      </c>
      <c r="X18">
        <f t="shared" si="10"/>
        <v>0.60849999999999993</v>
      </c>
    </row>
    <row r="19" spans="1:24" x14ac:dyDescent="0.25">
      <c r="A19">
        <v>18</v>
      </c>
      <c r="B19">
        <v>230.25</v>
      </c>
      <c r="C19">
        <v>0.7</v>
      </c>
      <c r="D19">
        <f t="shared" si="0"/>
        <v>62.021750000000026</v>
      </c>
      <c r="E19">
        <f t="shared" si="1"/>
        <v>9.1500000000000026E-2</v>
      </c>
      <c r="F19">
        <f t="shared" si="2"/>
        <v>3846.6974730625034</v>
      </c>
      <c r="G19">
        <f t="shared" si="3"/>
        <v>8.3722500000000047E-3</v>
      </c>
      <c r="H19">
        <f t="shared" si="4"/>
        <v>5.6749901250000043</v>
      </c>
      <c r="I19">
        <f t="shared" si="5"/>
        <v>0.82019320111576155</v>
      </c>
      <c r="J19">
        <f t="shared" si="6"/>
        <v>-0.12019320111576159</v>
      </c>
      <c r="K19">
        <f t="shared" si="7"/>
        <v>0.48999999999999994</v>
      </c>
      <c r="L19">
        <f t="shared" si="8"/>
        <v>0.67271688715652012</v>
      </c>
      <c r="M19">
        <f t="shared" si="9"/>
        <v>1.4446405594453914E-2</v>
      </c>
      <c r="V19">
        <v>230.25</v>
      </c>
      <c r="W19">
        <v>0.7</v>
      </c>
      <c r="X19">
        <f t="shared" si="10"/>
        <v>0.60849999999999993</v>
      </c>
    </row>
    <row r="20" spans="1:24" x14ac:dyDescent="0.25">
      <c r="A20">
        <v>19</v>
      </c>
      <c r="B20">
        <v>152.96</v>
      </c>
      <c r="C20">
        <v>0.51</v>
      </c>
      <c r="D20">
        <f t="shared" si="0"/>
        <v>-15.268249999999966</v>
      </c>
      <c r="E20">
        <f t="shared" si="1"/>
        <v>-9.8499999999999921E-2</v>
      </c>
      <c r="F20">
        <f t="shared" si="2"/>
        <v>233.11945806249898</v>
      </c>
      <c r="G20">
        <f t="shared" si="3"/>
        <v>9.7022499999999852E-3</v>
      </c>
      <c r="H20">
        <f t="shared" si="4"/>
        <v>1.5039226249999955</v>
      </c>
      <c r="I20">
        <f t="shared" si="5"/>
        <v>0.55638627025300436</v>
      </c>
      <c r="J20">
        <f t="shared" si="6"/>
        <v>-4.6386270253004347E-2</v>
      </c>
      <c r="K20">
        <f t="shared" si="7"/>
        <v>0.2601</v>
      </c>
      <c r="L20">
        <f t="shared" si="8"/>
        <v>0.3095656817260492</v>
      </c>
      <c r="M20">
        <f t="shared" si="9"/>
        <v>2.1516860679847562E-3</v>
      </c>
      <c r="P20" t="s">
        <v>33</v>
      </c>
      <c r="Q20">
        <f>Q14/(Q2-2)</f>
        <v>9.2726994833550892E-3</v>
      </c>
      <c r="V20">
        <v>152.96</v>
      </c>
      <c r="W20">
        <v>0.51</v>
      </c>
      <c r="X20">
        <f t="shared" si="10"/>
        <v>0.60849999999999993</v>
      </c>
    </row>
    <row r="21" spans="1:24" x14ac:dyDescent="0.25">
      <c r="A21">
        <v>20</v>
      </c>
      <c r="B21">
        <v>147.41999999999999</v>
      </c>
      <c r="C21">
        <v>0.53</v>
      </c>
      <c r="D21">
        <f t="shared" si="0"/>
        <v>-20.808249999999987</v>
      </c>
      <c r="E21">
        <f t="shared" si="1"/>
        <v>-7.8499999999999903E-2</v>
      </c>
      <c r="F21">
        <f t="shared" si="2"/>
        <v>432.98326806249946</v>
      </c>
      <c r="G21">
        <f t="shared" si="3"/>
        <v>6.1622499999999846E-3</v>
      </c>
      <c r="H21">
        <f t="shared" si="4"/>
        <v>1.633447624999997</v>
      </c>
      <c r="I21">
        <f t="shared" si="5"/>
        <v>0.53747709187314041</v>
      </c>
      <c r="J21">
        <f t="shared" si="6"/>
        <v>-7.4770918731403846E-3</v>
      </c>
      <c r="K21">
        <f t="shared" si="7"/>
        <v>0.28090000000000004</v>
      </c>
      <c r="L21">
        <f t="shared" si="8"/>
        <v>0.28888162428840825</v>
      </c>
      <c r="M21">
        <f t="shared" si="9"/>
        <v>5.5906902879381986E-5</v>
      </c>
      <c r="P21" t="s">
        <v>31</v>
      </c>
      <c r="V21">
        <v>147.41999999999999</v>
      </c>
      <c r="W21">
        <v>0.53</v>
      </c>
      <c r="X21">
        <f t="shared" si="10"/>
        <v>0.60849999999999993</v>
      </c>
    </row>
    <row r="22" spans="1:24" x14ac:dyDescent="0.25">
      <c r="A22">
        <v>21</v>
      </c>
      <c r="B22">
        <v>159.81</v>
      </c>
      <c r="C22">
        <v>0.56000000000000005</v>
      </c>
      <c r="D22">
        <f t="shared" si="0"/>
        <v>-8.418249999999972</v>
      </c>
      <c r="E22">
        <f t="shared" si="1"/>
        <v>-4.8499999999999877E-2</v>
      </c>
      <c r="F22">
        <f t="shared" si="2"/>
        <v>70.866933062499527</v>
      </c>
      <c r="G22">
        <f t="shared" si="3"/>
        <v>2.352249999999988E-3</v>
      </c>
      <c r="H22">
        <f t="shared" si="4"/>
        <v>0.40828512499999758</v>
      </c>
      <c r="I22">
        <f t="shared" si="5"/>
        <v>0.57976675254579624</v>
      </c>
      <c r="J22">
        <f t="shared" si="6"/>
        <v>-1.9766752545796185E-2</v>
      </c>
      <c r="K22">
        <f t="shared" si="7"/>
        <v>0.31360000000000005</v>
      </c>
      <c r="L22">
        <f t="shared" si="8"/>
        <v>0.33612948735749854</v>
      </c>
      <c r="M22">
        <f t="shared" si="9"/>
        <v>3.9072450620673995E-4</v>
      </c>
      <c r="P22" t="s">
        <v>32</v>
      </c>
      <c r="V22">
        <v>159.81</v>
      </c>
      <c r="W22">
        <v>0.56000000000000005</v>
      </c>
      <c r="X22">
        <f t="shared" si="10"/>
        <v>0.60849999999999993</v>
      </c>
    </row>
    <row r="23" spans="1:24" x14ac:dyDescent="0.25">
      <c r="A23">
        <v>22</v>
      </c>
      <c r="B23">
        <v>163.22999999999999</v>
      </c>
      <c r="C23">
        <v>0.56000000000000005</v>
      </c>
      <c r="D23">
        <f t="shared" si="0"/>
        <v>-4.9982499999999845</v>
      </c>
      <c r="E23">
        <f t="shared" si="1"/>
        <v>-4.8499999999999877E-2</v>
      </c>
      <c r="F23">
        <f t="shared" si="2"/>
        <v>24.982503062499845</v>
      </c>
      <c r="G23">
        <f t="shared" si="3"/>
        <v>2.352249999999988E-3</v>
      </c>
      <c r="H23">
        <f t="shared" si="4"/>
        <v>0.24241512499999862</v>
      </c>
      <c r="I23">
        <f t="shared" si="5"/>
        <v>0.59143992764672293</v>
      </c>
      <c r="J23">
        <f t="shared" si="6"/>
        <v>-3.1439927646722876E-2</v>
      </c>
      <c r="K23">
        <f t="shared" si="7"/>
        <v>0.31360000000000005</v>
      </c>
      <c r="L23">
        <f t="shared" si="8"/>
        <v>0.34980118801476084</v>
      </c>
      <c r="M23">
        <f t="shared" si="9"/>
        <v>9.8846905043116951E-4</v>
      </c>
      <c r="V23">
        <v>163.22999999999999</v>
      </c>
      <c r="W23">
        <v>0.56000000000000005</v>
      </c>
      <c r="X23">
        <f t="shared" si="10"/>
        <v>0.60849999999999993</v>
      </c>
    </row>
    <row r="24" spans="1:24" x14ac:dyDescent="0.25">
      <c r="A24">
        <v>23</v>
      </c>
      <c r="B24">
        <v>169.59</v>
      </c>
      <c r="C24">
        <v>0.53</v>
      </c>
      <c r="D24">
        <f t="shared" si="0"/>
        <v>1.3617500000000291</v>
      </c>
      <c r="E24">
        <f t="shared" si="1"/>
        <v>-7.8499999999999903E-2</v>
      </c>
      <c r="F24">
        <f t="shared" si="2"/>
        <v>1.8543630625000793</v>
      </c>
      <c r="G24">
        <f t="shared" si="3"/>
        <v>6.1622499999999846E-3</v>
      </c>
      <c r="H24">
        <f t="shared" si="4"/>
        <v>-0.10689737500000215</v>
      </c>
      <c r="I24">
        <f t="shared" si="5"/>
        <v>0.61314793748353424</v>
      </c>
      <c r="J24">
        <f t="shared" si="6"/>
        <v>-8.3147937483534218E-2</v>
      </c>
      <c r="K24">
        <f t="shared" si="7"/>
        <v>0.28090000000000004</v>
      </c>
      <c r="L24">
        <f t="shared" si="8"/>
        <v>0.37595039324031204</v>
      </c>
      <c r="M24">
        <f t="shared" si="9"/>
        <v>6.9135795077657144E-3</v>
      </c>
      <c r="V24">
        <v>169.59</v>
      </c>
      <c r="W24">
        <v>0.53</v>
      </c>
      <c r="X24">
        <f t="shared" si="10"/>
        <v>0.60849999999999993</v>
      </c>
    </row>
    <row r="25" spans="1:24" x14ac:dyDescent="0.25">
      <c r="A25">
        <v>24</v>
      </c>
      <c r="B25">
        <v>135.76</v>
      </c>
      <c r="C25">
        <v>0.49</v>
      </c>
      <c r="D25">
        <f t="shared" si="0"/>
        <v>-32.468249999999983</v>
      </c>
      <c r="E25">
        <f t="shared" si="1"/>
        <v>-0.11849999999999994</v>
      </c>
      <c r="F25">
        <f t="shared" si="2"/>
        <v>1054.1872580624988</v>
      </c>
      <c r="G25">
        <f t="shared" si="3"/>
        <v>1.4042249999999985E-2</v>
      </c>
      <c r="H25">
        <f t="shared" si="4"/>
        <v>3.8474876249999959</v>
      </c>
      <c r="I25">
        <f t="shared" si="5"/>
        <v>0.49767907383898663</v>
      </c>
      <c r="J25">
        <f t="shared" si="6"/>
        <v>-7.6790738389866386E-3</v>
      </c>
      <c r="K25">
        <f t="shared" si="7"/>
        <v>0.24009999999999998</v>
      </c>
      <c r="L25">
        <f t="shared" si="8"/>
        <v>0.2476844605372315</v>
      </c>
      <c r="M25">
        <f t="shared" si="9"/>
        <v>5.8968175024608991E-5</v>
      </c>
      <c r="V25">
        <v>135.76</v>
      </c>
      <c r="W25">
        <v>0.49</v>
      </c>
      <c r="X25">
        <f t="shared" si="10"/>
        <v>0.60849999999999993</v>
      </c>
    </row>
    <row r="26" spans="1:24" x14ac:dyDescent="0.25">
      <c r="A26">
        <v>25</v>
      </c>
      <c r="B26">
        <v>198.62</v>
      </c>
      <c r="C26">
        <v>0.57999999999999996</v>
      </c>
      <c r="D26">
        <f t="shared" si="0"/>
        <v>30.39175000000003</v>
      </c>
      <c r="E26">
        <f t="shared" si="1"/>
        <v>-2.849999999999997E-2</v>
      </c>
      <c r="F26">
        <f t="shared" si="2"/>
        <v>923.65846806250181</v>
      </c>
      <c r="G26">
        <f t="shared" si="3"/>
        <v>8.122499999999983E-4</v>
      </c>
      <c r="H26">
        <f t="shared" si="4"/>
        <v>-0.86616487499999995</v>
      </c>
      <c r="I26">
        <f t="shared" si="5"/>
        <v>0.71223339747765824</v>
      </c>
      <c r="J26">
        <f t="shared" si="6"/>
        <v>-0.13223339747765828</v>
      </c>
      <c r="K26">
        <f t="shared" si="7"/>
        <v>0.33639999999999998</v>
      </c>
      <c r="L26">
        <f t="shared" si="8"/>
        <v>0.50727641248256794</v>
      </c>
      <c r="M26">
        <f t="shared" si="9"/>
        <v>1.7485671408484362E-2</v>
      </c>
      <c r="V26">
        <v>198.62</v>
      </c>
      <c r="W26">
        <v>0.57999999999999996</v>
      </c>
      <c r="X26">
        <f t="shared" si="10"/>
        <v>0.60849999999999993</v>
      </c>
    </row>
    <row r="27" spans="1:24" x14ac:dyDescent="0.25">
      <c r="A27">
        <v>26</v>
      </c>
      <c r="B27">
        <v>221.94</v>
      </c>
      <c r="C27">
        <v>0.68</v>
      </c>
      <c r="D27">
        <f t="shared" si="0"/>
        <v>53.711750000000023</v>
      </c>
      <c r="E27">
        <f t="shared" si="1"/>
        <v>7.1500000000000119E-2</v>
      </c>
      <c r="F27">
        <f t="shared" si="2"/>
        <v>2884.9520880625023</v>
      </c>
      <c r="G27">
        <f t="shared" si="3"/>
        <v>5.112250000000017E-3</v>
      </c>
      <c r="H27">
        <f t="shared" si="4"/>
        <v>3.8403901250000079</v>
      </c>
      <c r="I27">
        <f t="shared" si="5"/>
        <v>0.7918294335459658</v>
      </c>
      <c r="J27">
        <f t="shared" si="6"/>
        <v>-0.11182943354596575</v>
      </c>
      <c r="K27">
        <f t="shared" si="7"/>
        <v>0.46240000000000009</v>
      </c>
      <c r="L27">
        <f t="shared" si="8"/>
        <v>0.62699385182972511</v>
      </c>
      <c r="M27">
        <f t="shared" si="9"/>
        <v>1.2505822207211571E-2</v>
      </c>
      <c r="V27">
        <v>221.94</v>
      </c>
      <c r="W27">
        <v>0.68</v>
      </c>
      <c r="X27">
        <f t="shared" si="10"/>
        <v>0.60849999999999993</v>
      </c>
    </row>
    <row r="28" spans="1:24" x14ac:dyDescent="0.25">
      <c r="A28">
        <v>27</v>
      </c>
      <c r="B28">
        <v>148.80000000000001</v>
      </c>
      <c r="C28">
        <v>0.56000000000000005</v>
      </c>
      <c r="D28">
        <f t="shared" si="0"/>
        <v>-19.428249999999963</v>
      </c>
      <c r="E28">
        <f t="shared" si="1"/>
        <v>-4.8499999999999877E-2</v>
      </c>
      <c r="F28">
        <f t="shared" si="2"/>
        <v>377.45689806249857</v>
      </c>
      <c r="G28">
        <f t="shared" si="3"/>
        <v>2.352249999999988E-3</v>
      </c>
      <c r="H28">
        <f t="shared" si="4"/>
        <v>0.94227012499999585</v>
      </c>
      <c r="I28">
        <f t="shared" si="5"/>
        <v>0.54218732042263729</v>
      </c>
      <c r="J28">
        <f t="shared" si="6"/>
        <v>1.7812679577362767E-2</v>
      </c>
      <c r="K28">
        <f t="shared" si="7"/>
        <v>0.31360000000000005</v>
      </c>
      <c r="L28">
        <f t="shared" si="8"/>
        <v>0.29396709042707958</v>
      </c>
      <c r="M28">
        <f t="shared" si="9"/>
        <v>3.1729155372579659E-4</v>
      </c>
      <c r="V28">
        <v>148.80000000000001</v>
      </c>
      <c r="W28">
        <v>0.56000000000000005</v>
      </c>
      <c r="X28">
        <f t="shared" si="10"/>
        <v>0.60849999999999993</v>
      </c>
    </row>
    <row r="29" spans="1:24" x14ac:dyDescent="0.25">
      <c r="A29">
        <v>28</v>
      </c>
      <c r="B29">
        <v>120.02</v>
      </c>
      <c r="C29">
        <v>0.36</v>
      </c>
      <c r="D29">
        <f t="shared" si="0"/>
        <v>-48.208249999999978</v>
      </c>
      <c r="E29">
        <f t="shared" si="1"/>
        <v>-0.24849999999999994</v>
      </c>
      <c r="F29">
        <f t="shared" si="2"/>
        <v>2324.035368062498</v>
      </c>
      <c r="G29">
        <f t="shared" si="3"/>
        <v>6.1752249999999974E-2</v>
      </c>
      <c r="H29">
        <f t="shared" si="4"/>
        <v>11.979750124999992</v>
      </c>
      <c r="I29">
        <f t="shared" si="5"/>
        <v>0.44395516270197283</v>
      </c>
      <c r="J29">
        <f t="shared" si="6"/>
        <v>-8.3955162701972841E-2</v>
      </c>
      <c r="K29">
        <f t="shared" si="7"/>
        <v>0.12959999999999999</v>
      </c>
      <c r="L29">
        <f t="shared" si="8"/>
        <v>0.19709618648973518</v>
      </c>
      <c r="M29">
        <f t="shared" si="9"/>
        <v>7.048469344314732E-3</v>
      </c>
      <c r="V29">
        <v>120.02</v>
      </c>
      <c r="W29">
        <v>0.36</v>
      </c>
      <c r="X29">
        <f t="shared" si="10"/>
        <v>0.60849999999999993</v>
      </c>
    </row>
    <row r="30" spans="1:24" x14ac:dyDescent="0.25">
      <c r="A30">
        <v>29</v>
      </c>
      <c r="B30">
        <v>84.64</v>
      </c>
      <c r="C30">
        <v>0.24</v>
      </c>
      <c r="D30">
        <f t="shared" si="0"/>
        <v>-83.588249999999974</v>
      </c>
      <c r="E30">
        <f t="shared" si="1"/>
        <v>-0.36849999999999994</v>
      </c>
      <c r="F30">
        <f t="shared" si="2"/>
        <v>6986.9955380624961</v>
      </c>
      <c r="G30">
        <f t="shared" si="3"/>
        <v>0.13579224999999995</v>
      </c>
      <c r="H30">
        <f t="shared" si="4"/>
        <v>30.802270124999986</v>
      </c>
      <c r="I30">
        <f t="shared" si="5"/>
        <v>0.32319582496197602</v>
      </c>
      <c r="J30">
        <f t="shared" si="6"/>
        <v>-8.3195824961976028E-2</v>
      </c>
      <c r="K30">
        <f t="shared" si="7"/>
        <v>5.7599999999999998E-2</v>
      </c>
      <c r="L30">
        <f t="shared" si="8"/>
        <v>0.10445554127285224</v>
      </c>
      <c r="M30">
        <f t="shared" si="9"/>
        <v>6.9215452911037534E-3</v>
      </c>
      <c r="V30">
        <v>84.64</v>
      </c>
      <c r="W30">
        <v>0.24</v>
      </c>
      <c r="X30">
        <f t="shared" si="10"/>
        <v>0.60849999999999993</v>
      </c>
    </row>
    <row r="31" spans="1:24" x14ac:dyDescent="0.25">
      <c r="A31">
        <v>30</v>
      </c>
      <c r="B31">
        <v>238.33</v>
      </c>
      <c r="C31">
        <v>0.97</v>
      </c>
      <c r="D31">
        <f t="shared" si="0"/>
        <v>70.101750000000038</v>
      </c>
      <c r="E31">
        <f t="shared" si="1"/>
        <v>0.36150000000000004</v>
      </c>
      <c r="F31">
        <f t="shared" si="2"/>
        <v>4914.2553530625055</v>
      </c>
      <c r="G31">
        <f t="shared" si="3"/>
        <v>0.13068225000000003</v>
      </c>
      <c r="H31">
        <f t="shared" si="4"/>
        <v>25.341782625000018</v>
      </c>
      <c r="I31">
        <f t="shared" si="5"/>
        <v>0.8477719305939746</v>
      </c>
      <c r="J31">
        <f t="shared" si="6"/>
        <v>0.12222806940602537</v>
      </c>
      <c r="K31">
        <f t="shared" si="7"/>
        <v>0.94089999999999996</v>
      </c>
      <c r="L31">
        <f t="shared" si="8"/>
        <v>0.71871724630303491</v>
      </c>
      <c r="M31">
        <f t="shared" si="9"/>
        <v>1.4939700950724156E-2</v>
      </c>
      <c r="V31">
        <v>238.33</v>
      </c>
      <c r="W31">
        <v>0.97</v>
      </c>
      <c r="X31">
        <f t="shared" si="10"/>
        <v>0.60849999999999993</v>
      </c>
    </row>
    <row r="32" spans="1:24" x14ac:dyDescent="0.25">
      <c r="A32">
        <v>31</v>
      </c>
      <c r="B32">
        <v>177.83</v>
      </c>
      <c r="C32">
        <v>0.63</v>
      </c>
      <c r="D32">
        <f t="shared" si="0"/>
        <v>9.6017500000000382</v>
      </c>
      <c r="E32">
        <f t="shared" si="1"/>
        <v>2.1500000000000075E-2</v>
      </c>
      <c r="F32">
        <f t="shared" si="2"/>
        <v>92.193603062500728</v>
      </c>
      <c r="G32">
        <f t="shared" si="3"/>
        <v>4.6225000000000319E-4</v>
      </c>
      <c r="H32">
        <f t="shared" si="4"/>
        <v>0.20643762500000154</v>
      </c>
      <c r="I32">
        <f t="shared" si="5"/>
        <v>0.64127278041676128</v>
      </c>
      <c r="J32">
        <f t="shared" si="6"/>
        <v>-1.1272780416761274E-2</v>
      </c>
      <c r="K32">
        <f t="shared" si="7"/>
        <v>0.39690000000000003</v>
      </c>
      <c r="L32">
        <f t="shared" si="8"/>
        <v>0.41123077890344373</v>
      </c>
      <c r="M32">
        <f t="shared" si="9"/>
        <v>1.2707557832451649E-4</v>
      </c>
      <c r="V32">
        <v>177.83</v>
      </c>
      <c r="W32">
        <v>0.63</v>
      </c>
      <c r="X32">
        <f t="shared" si="10"/>
        <v>0.60849999999999993</v>
      </c>
    </row>
    <row r="33" spans="1:24" x14ac:dyDescent="0.25">
      <c r="A33">
        <v>32</v>
      </c>
      <c r="B33">
        <v>150.11000000000001</v>
      </c>
      <c r="C33">
        <v>0.64</v>
      </c>
      <c r="D33">
        <f t="shared" si="0"/>
        <v>-18.118249999999961</v>
      </c>
      <c r="E33">
        <f t="shared" si="1"/>
        <v>3.1500000000000083E-2</v>
      </c>
      <c r="F33">
        <f t="shared" si="2"/>
        <v>328.2709830624986</v>
      </c>
      <c r="G33">
        <f t="shared" si="3"/>
        <v>9.9225000000000528E-4</v>
      </c>
      <c r="H33">
        <f t="shared" si="4"/>
        <v>-0.57072487500000024</v>
      </c>
      <c r="I33">
        <f t="shared" si="5"/>
        <v>0.54665862433556534</v>
      </c>
      <c r="J33">
        <f t="shared" si="6"/>
        <v>9.3341375664434678E-2</v>
      </c>
      <c r="K33">
        <f t="shared" si="7"/>
        <v>0.40960000000000002</v>
      </c>
      <c r="L33">
        <f t="shared" si="8"/>
        <v>0.29883565156045272</v>
      </c>
      <c r="M33">
        <f t="shared" si="9"/>
        <v>8.7126124109291186E-3</v>
      </c>
      <c r="V33">
        <v>150.11000000000001</v>
      </c>
      <c r="W33">
        <v>0.64</v>
      </c>
      <c r="X33">
        <f t="shared" si="10"/>
        <v>0.60849999999999993</v>
      </c>
    </row>
    <row r="34" spans="1:24" x14ac:dyDescent="0.25">
      <c r="A34">
        <v>33</v>
      </c>
      <c r="B34">
        <v>135.91999999999999</v>
      </c>
      <c r="C34">
        <v>0.48</v>
      </c>
      <c r="D34">
        <f t="shared" si="0"/>
        <v>-32.308249999999987</v>
      </c>
      <c r="E34">
        <f t="shared" si="1"/>
        <v>-0.12849999999999995</v>
      </c>
      <c r="F34">
        <f t="shared" si="2"/>
        <v>1043.8230180624992</v>
      </c>
      <c r="G34">
        <f t="shared" si="3"/>
        <v>1.6512249999999985E-2</v>
      </c>
      <c r="H34">
        <f t="shared" si="4"/>
        <v>4.1516101249999968</v>
      </c>
      <c r="I34">
        <f t="shared" si="5"/>
        <v>0.49822518729400073</v>
      </c>
      <c r="J34">
        <f t="shared" si="6"/>
        <v>-1.8225187294000744E-2</v>
      </c>
      <c r="K34">
        <f t="shared" si="7"/>
        <v>0.23039999999999999</v>
      </c>
      <c r="L34">
        <f t="shared" si="8"/>
        <v>0.24822833725414209</v>
      </c>
      <c r="M34">
        <f t="shared" si="9"/>
        <v>3.3215745190140619E-4</v>
      </c>
      <c r="V34">
        <v>135.91999999999999</v>
      </c>
      <c r="W34">
        <v>0.48</v>
      </c>
      <c r="X34">
        <f t="shared" si="10"/>
        <v>0.60849999999999993</v>
      </c>
    </row>
    <row r="35" spans="1:24" x14ac:dyDescent="0.25">
      <c r="A35">
        <v>34</v>
      </c>
      <c r="B35">
        <v>162.99</v>
      </c>
      <c r="C35">
        <v>0.96</v>
      </c>
      <c r="D35">
        <f t="shared" si="0"/>
        <v>-5.2382499999999652</v>
      </c>
      <c r="E35">
        <f t="shared" si="1"/>
        <v>0.35150000000000003</v>
      </c>
      <c r="F35">
        <f t="shared" si="2"/>
        <v>27.439263062499634</v>
      </c>
      <c r="G35">
        <f t="shared" si="3"/>
        <v>0.12355225000000003</v>
      </c>
      <c r="H35">
        <f t="shared" si="4"/>
        <v>-1.8412448749999879</v>
      </c>
      <c r="I35">
        <f t="shared" si="5"/>
        <v>0.59062075746420184</v>
      </c>
      <c r="J35">
        <f t="shared" si="6"/>
        <v>0.36937924253579812</v>
      </c>
      <c r="K35">
        <f t="shared" si="7"/>
        <v>0.92159999999999997</v>
      </c>
      <c r="L35">
        <f t="shared" si="8"/>
        <v>0.34883287914758754</v>
      </c>
      <c r="M35">
        <f t="shared" si="9"/>
        <v>0.13644102481631998</v>
      </c>
      <c r="V35">
        <v>162.99</v>
      </c>
      <c r="W35">
        <v>0.96</v>
      </c>
      <c r="X35">
        <f t="shared" si="10"/>
        <v>0.60849999999999993</v>
      </c>
    </row>
    <row r="36" spans="1:24" x14ac:dyDescent="0.25">
      <c r="A36">
        <v>35</v>
      </c>
      <c r="B36">
        <v>183.54</v>
      </c>
      <c r="C36">
        <v>0.63</v>
      </c>
      <c r="D36">
        <f t="shared" si="0"/>
        <v>15.311750000000018</v>
      </c>
      <c r="E36">
        <f t="shared" si="1"/>
        <v>2.1500000000000075E-2</v>
      </c>
      <c r="F36">
        <f t="shared" si="2"/>
        <v>234.44968806250054</v>
      </c>
      <c r="G36">
        <f t="shared" si="3"/>
        <v>4.6225000000000319E-4</v>
      </c>
      <c r="H36">
        <f t="shared" si="4"/>
        <v>0.32920262500000153</v>
      </c>
      <c r="I36">
        <f t="shared" si="5"/>
        <v>0.6607622043425776</v>
      </c>
      <c r="J36">
        <f t="shared" si="6"/>
        <v>-3.0762204342577593E-2</v>
      </c>
      <c r="K36">
        <f t="shared" si="7"/>
        <v>0.39690000000000003</v>
      </c>
      <c r="L36">
        <f t="shared" si="8"/>
        <v>0.43660669068766228</v>
      </c>
      <c r="M36">
        <f t="shared" si="9"/>
        <v>9.4631321601449975E-4</v>
      </c>
      <c r="V36">
        <v>183.54</v>
      </c>
      <c r="W36">
        <v>0.63</v>
      </c>
      <c r="X36">
        <f t="shared" si="10"/>
        <v>0.60849999999999993</v>
      </c>
    </row>
    <row r="37" spans="1:24" x14ac:dyDescent="0.25">
      <c r="A37">
        <v>36</v>
      </c>
      <c r="B37">
        <v>236.37</v>
      </c>
      <c r="C37">
        <v>0.86</v>
      </c>
      <c r="D37">
        <f t="shared" si="0"/>
        <v>68.14175000000003</v>
      </c>
      <c r="E37">
        <f t="shared" si="1"/>
        <v>0.25150000000000006</v>
      </c>
      <c r="F37">
        <f t="shared" si="2"/>
        <v>4643.2980930625044</v>
      </c>
      <c r="G37">
        <f t="shared" si="3"/>
        <v>6.3252250000000024E-2</v>
      </c>
      <c r="H37">
        <f t="shared" si="4"/>
        <v>17.137650125000011</v>
      </c>
      <c r="I37">
        <f t="shared" si="5"/>
        <v>0.84108204077005166</v>
      </c>
      <c r="J37">
        <f t="shared" si="6"/>
        <v>1.8917959229948322E-2</v>
      </c>
      <c r="K37">
        <f t="shared" si="7"/>
        <v>0.73959999999999992</v>
      </c>
      <c r="L37">
        <f t="shared" si="8"/>
        <v>0.7074189993059149</v>
      </c>
      <c r="M37">
        <f t="shared" si="9"/>
        <v>3.5788918142598693E-4</v>
      </c>
      <c r="V37">
        <v>236.37</v>
      </c>
      <c r="W37">
        <v>0.86</v>
      </c>
      <c r="X37">
        <f t="shared" si="10"/>
        <v>0.60849999999999993</v>
      </c>
    </row>
    <row r="38" spans="1:24" x14ac:dyDescent="0.25">
      <c r="A38">
        <v>37</v>
      </c>
      <c r="B38">
        <v>163.22999999999999</v>
      </c>
      <c r="C38">
        <v>0.57999999999999996</v>
      </c>
      <c r="D38">
        <f t="shared" si="0"/>
        <v>-4.9982499999999845</v>
      </c>
      <c r="E38">
        <f t="shared" si="1"/>
        <v>-2.849999999999997E-2</v>
      </c>
      <c r="F38">
        <f t="shared" si="2"/>
        <v>24.982503062499845</v>
      </c>
      <c r="G38">
        <f t="shared" si="3"/>
        <v>8.122499999999983E-4</v>
      </c>
      <c r="H38">
        <f t="shared" si="4"/>
        <v>0.1424501249999994</v>
      </c>
      <c r="I38">
        <f t="shared" si="5"/>
        <v>0.59143992764672293</v>
      </c>
      <c r="J38">
        <f t="shared" si="6"/>
        <v>-1.1439927646722969E-2</v>
      </c>
      <c r="K38">
        <f t="shared" si="7"/>
        <v>0.33639999999999998</v>
      </c>
      <c r="L38">
        <f t="shared" si="8"/>
        <v>0.34980118801476084</v>
      </c>
      <c r="M38">
        <f t="shared" si="9"/>
        <v>1.3087194456225652E-4</v>
      </c>
      <c r="V38">
        <v>163.22999999999999</v>
      </c>
      <c r="W38">
        <v>0.57999999999999996</v>
      </c>
      <c r="X38">
        <f t="shared" si="10"/>
        <v>0.60849999999999993</v>
      </c>
    </row>
    <row r="39" spans="1:24" x14ac:dyDescent="0.25">
      <c r="A39">
        <v>38</v>
      </c>
      <c r="B39">
        <v>212.48</v>
      </c>
      <c r="C39">
        <v>0.8</v>
      </c>
      <c r="D39">
        <f t="shared" si="0"/>
        <v>44.251750000000015</v>
      </c>
      <c r="E39">
        <f t="shared" si="1"/>
        <v>0.19150000000000011</v>
      </c>
      <c r="F39">
        <f t="shared" si="2"/>
        <v>1958.2173780625014</v>
      </c>
      <c r="G39">
        <f t="shared" si="3"/>
        <v>3.6672250000000045E-2</v>
      </c>
      <c r="H39">
        <f t="shared" si="4"/>
        <v>8.4742101250000079</v>
      </c>
      <c r="I39">
        <f t="shared" si="5"/>
        <v>0.7595404755182561</v>
      </c>
      <c r="J39">
        <f t="shared" si="6"/>
        <v>4.0459524481743947E-2</v>
      </c>
      <c r="K39">
        <f t="shared" si="7"/>
        <v>0.64000000000000012</v>
      </c>
      <c r="L39">
        <f t="shared" si="8"/>
        <v>0.5769017339504986</v>
      </c>
      <c r="M39">
        <f t="shared" si="9"/>
        <v>1.6369731212888378E-3</v>
      </c>
      <c r="V39">
        <v>212.48</v>
      </c>
      <c r="W39">
        <v>0.8</v>
      </c>
      <c r="X39">
        <f t="shared" si="10"/>
        <v>0.60849999999999993</v>
      </c>
    </row>
    <row r="40" spans="1:24" x14ac:dyDescent="0.25">
      <c r="A40">
        <v>39</v>
      </c>
      <c r="B40">
        <v>235.06</v>
      </c>
      <c r="C40">
        <v>0.75</v>
      </c>
      <c r="D40">
        <f t="shared" si="0"/>
        <v>66.831750000000028</v>
      </c>
      <c r="E40">
        <f t="shared" si="1"/>
        <v>0.14150000000000007</v>
      </c>
      <c r="F40">
        <f t="shared" si="2"/>
        <v>4466.4828080625039</v>
      </c>
      <c r="G40">
        <f t="shared" si="3"/>
        <v>2.0022250000000019E-2</v>
      </c>
      <c r="H40">
        <f t="shared" si="4"/>
        <v>9.4566926250000094</v>
      </c>
      <c r="I40">
        <f t="shared" si="5"/>
        <v>0.8366107368571235</v>
      </c>
      <c r="J40">
        <f t="shared" si="6"/>
        <v>-8.6610736857123505E-2</v>
      </c>
      <c r="K40">
        <f t="shared" si="7"/>
        <v>0.5625</v>
      </c>
      <c r="L40">
        <f t="shared" si="8"/>
        <v>0.69991752502461912</v>
      </c>
      <c r="M40">
        <f t="shared" si="9"/>
        <v>7.501419738933892E-3</v>
      </c>
      <c r="V40">
        <v>235.06</v>
      </c>
      <c r="W40">
        <v>0.75</v>
      </c>
      <c r="X40">
        <f t="shared" si="10"/>
        <v>0.60849999999999993</v>
      </c>
    </row>
    <row r="41" spans="1:24" x14ac:dyDescent="0.25">
      <c r="A41">
        <v>40</v>
      </c>
      <c r="B41">
        <v>267.27</v>
      </c>
      <c r="C41">
        <v>0.91</v>
      </c>
      <c r="D41">
        <f t="shared" si="0"/>
        <v>99.041750000000008</v>
      </c>
      <c r="E41">
        <f t="shared" si="1"/>
        <v>0.3015000000000001</v>
      </c>
      <c r="F41">
        <f t="shared" si="2"/>
        <v>9809.2682430625009</v>
      </c>
      <c r="G41">
        <f t="shared" si="3"/>
        <v>9.0902250000000059E-2</v>
      </c>
      <c r="H41">
        <f t="shared" si="4"/>
        <v>29.861087625000014</v>
      </c>
      <c r="I41">
        <f t="shared" si="5"/>
        <v>0.94655020176965299</v>
      </c>
      <c r="J41">
        <f t="shared" si="6"/>
        <v>-3.6550201769652957E-2</v>
      </c>
      <c r="K41">
        <f t="shared" si="7"/>
        <v>0.82810000000000006</v>
      </c>
      <c r="L41">
        <f t="shared" si="8"/>
        <v>0.89595728447017076</v>
      </c>
      <c r="M41">
        <f t="shared" si="9"/>
        <v>1.3359172494023421E-3</v>
      </c>
      <c r="V41">
        <v>267.27</v>
      </c>
      <c r="W41">
        <v>0.91</v>
      </c>
      <c r="X41">
        <f t="shared" si="10"/>
        <v>0.60849999999999993</v>
      </c>
    </row>
    <row r="43" spans="1:24" x14ac:dyDescent="0.25">
      <c r="A43" t="s">
        <v>5</v>
      </c>
      <c r="B43">
        <f>AVERAGE(B2:B41)</f>
        <v>168.22824999999997</v>
      </c>
      <c r="C43">
        <f>AVERAGE(C2:C41)</f>
        <v>0.60849999999999993</v>
      </c>
      <c r="D43">
        <f t="shared" ref="D43:E43" si="11">AVERAGE(D2:D41)</f>
        <v>2.4868995751603507E-14</v>
      </c>
      <c r="E43">
        <f t="shared" si="11"/>
        <v>6.3837823915946496E-17</v>
      </c>
      <c r="F43">
        <f t="shared" ref="F43:H43" si="12">AVERAGE(F2:F41)</f>
        <v>1699.0293344375</v>
      </c>
      <c r="G43">
        <f t="shared" si="12"/>
        <v>2.860275E-2</v>
      </c>
      <c r="H43">
        <f t="shared" si="12"/>
        <v>5.7991423750000006</v>
      </c>
      <c r="I43">
        <f t="shared" ref="I43:J43" si="13">AVERAGE(I2:I41)</f>
        <v>0.60849999999999993</v>
      </c>
      <c r="J43">
        <f t="shared" si="13"/>
        <v>4.4408920985006264E-17</v>
      </c>
      <c r="K43">
        <f t="shared" ref="K43" si="14">AVERAGE(K2:K41)</f>
        <v>0.39887499999999998</v>
      </c>
      <c r="L43">
        <f t="shared" ref="L43:M43" si="15">AVERAGE(L2:L41)</f>
        <v>0.39006593549081259</v>
      </c>
      <c r="M43">
        <f t="shared" si="15"/>
        <v>8.8090645091873348E-3</v>
      </c>
    </row>
    <row r="44" spans="1:24" x14ac:dyDescent="0.25">
      <c r="A44" t="s">
        <v>6</v>
      </c>
      <c r="B44">
        <f>SUM(B2:B41)</f>
        <v>6729.1299999999992</v>
      </c>
      <c r="C44">
        <f>SUM(C2:C41)</f>
        <v>24.339999999999996</v>
      </c>
      <c r="D44">
        <f t="shared" ref="D44:E44" si="16">SUM(D2:D41)</f>
        <v>9.9475983006414026E-13</v>
      </c>
      <c r="E44">
        <f t="shared" si="16"/>
        <v>2.55351295663786E-15</v>
      </c>
      <c r="F44">
        <f t="shared" ref="F44:H44" si="17">SUM(F2:F41)</f>
        <v>67961.173377500003</v>
      </c>
      <c r="G44">
        <f t="shared" si="17"/>
        <v>1.14411</v>
      </c>
      <c r="H44">
        <f t="shared" si="17"/>
        <v>231.96569500000004</v>
      </c>
      <c r="I44">
        <f t="shared" ref="I44:J44" si="18">SUM(I2:I41)</f>
        <v>24.339999999999996</v>
      </c>
      <c r="J44">
        <f t="shared" si="18"/>
        <v>1.7763568394002505E-15</v>
      </c>
      <c r="K44">
        <f t="shared" ref="K44" si="19">SUM(K2:K41)</f>
        <v>15.954999999999998</v>
      </c>
      <c r="L44">
        <f t="shared" ref="L44:M44" si="20">SUM(L2:L41)</f>
        <v>15.602637419632504</v>
      </c>
      <c r="M44">
        <f t="shared" si="20"/>
        <v>0.35236258036749341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lager_antioxidant_reg</vt:lpstr>
      <vt:lpstr>Chart2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2014-09-05T10:46:20Z</dcterms:created>
  <dcterms:modified xsi:type="dcterms:W3CDTF">2014-09-05T16:45:26Z</dcterms:modified>
</cp:coreProperties>
</file>