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50" i="1" l="1"/>
  <c r="AE51" i="1"/>
  <c r="AE49" i="1"/>
  <c r="AC50" i="1"/>
  <c r="AC51" i="1"/>
  <c r="AC49" i="1"/>
  <c r="AG30" i="1"/>
  <c r="AG31" i="1"/>
  <c r="AG29" i="1"/>
  <c r="AF30" i="1"/>
  <c r="AF31" i="1"/>
  <c r="AF29" i="1"/>
  <c r="AE30" i="1"/>
  <c r="AE31" i="1"/>
  <c r="AE29" i="1"/>
  <c r="AD30" i="1"/>
  <c r="AD31" i="1"/>
  <c r="AD29" i="1"/>
  <c r="AA50" i="1"/>
  <c r="AA51" i="1"/>
  <c r="AA49" i="1"/>
  <c r="AA45" i="1"/>
  <c r="AA46" i="1"/>
  <c r="AA44" i="1"/>
  <c r="AB44" i="1" s="1"/>
  <c r="AB46" i="1"/>
  <c r="AB45" i="1"/>
  <c r="AB40" i="1"/>
  <c r="AB41" i="1"/>
  <c r="AA40" i="1"/>
  <c r="AA41" i="1"/>
  <c r="AA39" i="1"/>
  <c r="AB39" i="1" s="1"/>
  <c r="AB35" i="1"/>
  <c r="AB36" i="1"/>
  <c r="AB34" i="1"/>
  <c r="AA35" i="1"/>
  <c r="AA36" i="1"/>
  <c r="AA34" i="1"/>
  <c r="AB30" i="1"/>
  <c r="AB31" i="1"/>
  <c r="AA30" i="1"/>
  <c r="AA31" i="1"/>
  <c r="AB29" i="1"/>
  <c r="AA29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1" i="1"/>
  <c r="AC21" i="1"/>
  <c r="AB21" i="1"/>
  <c r="AA21" i="1"/>
  <c r="AE5" i="1"/>
  <c r="AD8" i="1"/>
  <c r="AD7" i="1"/>
  <c r="AD5" i="1"/>
  <c r="AC5" i="1"/>
  <c r="AB5" i="1"/>
  <c r="AB6" i="1"/>
  <c r="AB7" i="1"/>
  <c r="AB8" i="1"/>
  <c r="AB9" i="1"/>
  <c r="AD50" i="1" s="1"/>
  <c r="AF50" i="1" s="1"/>
  <c r="AB4" i="1"/>
  <c r="AA9" i="1"/>
  <c r="AA8" i="1"/>
  <c r="AA7" i="1"/>
  <c r="AA6" i="1"/>
  <c r="AA5" i="1"/>
  <c r="AA4" i="1"/>
  <c r="T53" i="1"/>
  <c r="U53" i="1"/>
  <c r="O3" i="1"/>
  <c r="P3" i="1"/>
  <c r="Q3" i="1"/>
  <c r="R3" i="1"/>
  <c r="S3" i="1"/>
  <c r="T3" i="1"/>
  <c r="U3" i="1"/>
  <c r="O4" i="1"/>
  <c r="P4" i="1"/>
  <c r="Q4" i="1"/>
  <c r="R4" i="1"/>
  <c r="S4" i="1"/>
  <c r="T4" i="1"/>
  <c r="U4" i="1"/>
  <c r="O5" i="1"/>
  <c r="P5" i="1"/>
  <c r="Q5" i="1"/>
  <c r="R5" i="1"/>
  <c r="S5" i="1"/>
  <c r="T5" i="1"/>
  <c r="U5" i="1"/>
  <c r="O6" i="1"/>
  <c r="P6" i="1"/>
  <c r="Q6" i="1"/>
  <c r="R6" i="1"/>
  <c r="S6" i="1"/>
  <c r="T6" i="1"/>
  <c r="U6" i="1"/>
  <c r="O7" i="1"/>
  <c r="P7" i="1"/>
  <c r="Q7" i="1"/>
  <c r="R7" i="1"/>
  <c r="S7" i="1"/>
  <c r="T7" i="1"/>
  <c r="U7" i="1"/>
  <c r="O8" i="1"/>
  <c r="P8" i="1"/>
  <c r="Q8" i="1"/>
  <c r="R8" i="1"/>
  <c r="S8" i="1"/>
  <c r="T8" i="1"/>
  <c r="U8" i="1"/>
  <c r="O9" i="1"/>
  <c r="P9" i="1"/>
  <c r="Q9" i="1"/>
  <c r="R9" i="1"/>
  <c r="S9" i="1"/>
  <c r="T9" i="1"/>
  <c r="U9" i="1"/>
  <c r="O10" i="1"/>
  <c r="P10" i="1"/>
  <c r="Q10" i="1"/>
  <c r="R10" i="1"/>
  <c r="S10" i="1"/>
  <c r="T10" i="1"/>
  <c r="U10" i="1"/>
  <c r="O11" i="1"/>
  <c r="P11" i="1"/>
  <c r="Q11" i="1"/>
  <c r="R11" i="1"/>
  <c r="S11" i="1"/>
  <c r="T11" i="1"/>
  <c r="U11" i="1"/>
  <c r="O12" i="1"/>
  <c r="P12" i="1"/>
  <c r="Q12" i="1"/>
  <c r="R12" i="1"/>
  <c r="S12" i="1"/>
  <c r="T12" i="1"/>
  <c r="U12" i="1"/>
  <c r="O13" i="1"/>
  <c r="P13" i="1"/>
  <c r="Q13" i="1"/>
  <c r="R13" i="1"/>
  <c r="S13" i="1"/>
  <c r="T13" i="1"/>
  <c r="U13" i="1"/>
  <c r="O14" i="1"/>
  <c r="P14" i="1"/>
  <c r="Q14" i="1"/>
  <c r="R14" i="1"/>
  <c r="S14" i="1"/>
  <c r="T14" i="1"/>
  <c r="U14" i="1"/>
  <c r="O15" i="1"/>
  <c r="P15" i="1"/>
  <c r="Q15" i="1"/>
  <c r="R15" i="1"/>
  <c r="S15" i="1"/>
  <c r="T15" i="1"/>
  <c r="U15" i="1"/>
  <c r="O16" i="1"/>
  <c r="P16" i="1"/>
  <c r="Q16" i="1"/>
  <c r="R16" i="1"/>
  <c r="S16" i="1"/>
  <c r="T16" i="1"/>
  <c r="U16" i="1"/>
  <c r="O17" i="1"/>
  <c r="P17" i="1"/>
  <c r="Q17" i="1"/>
  <c r="R17" i="1"/>
  <c r="S17" i="1"/>
  <c r="T17" i="1"/>
  <c r="U17" i="1"/>
  <c r="O18" i="1"/>
  <c r="P18" i="1"/>
  <c r="Q18" i="1"/>
  <c r="R18" i="1"/>
  <c r="S18" i="1"/>
  <c r="T18" i="1"/>
  <c r="U18" i="1"/>
  <c r="O19" i="1"/>
  <c r="P19" i="1"/>
  <c r="Q19" i="1"/>
  <c r="R19" i="1"/>
  <c r="S19" i="1"/>
  <c r="T19" i="1"/>
  <c r="U19" i="1"/>
  <c r="O20" i="1"/>
  <c r="P20" i="1"/>
  <c r="Q20" i="1"/>
  <c r="R20" i="1"/>
  <c r="S20" i="1"/>
  <c r="T20" i="1"/>
  <c r="U20" i="1"/>
  <c r="O21" i="1"/>
  <c r="P21" i="1"/>
  <c r="Q21" i="1"/>
  <c r="R21" i="1"/>
  <c r="S21" i="1"/>
  <c r="T21" i="1"/>
  <c r="U21" i="1"/>
  <c r="O22" i="1"/>
  <c r="P22" i="1"/>
  <c r="Q22" i="1"/>
  <c r="R22" i="1"/>
  <c r="S22" i="1"/>
  <c r="T22" i="1"/>
  <c r="U22" i="1"/>
  <c r="O23" i="1"/>
  <c r="P23" i="1"/>
  <c r="Q23" i="1"/>
  <c r="R23" i="1"/>
  <c r="S23" i="1"/>
  <c r="T23" i="1"/>
  <c r="U23" i="1"/>
  <c r="O24" i="1"/>
  <c r="P24" i="1"/>
  <c r="Q24" i="1"/>
  <c r="R24" i="1"/>
  <c r="S24" i="1"/>
  <c r="T24" i="1"/>
  <c r="U24" i="1"/>
  <c r="O25" i="1"/>
  <c r="P25" i="1"/>
  <c r="Q25" i="1"/>
  <c r="R25" i="1"/>
  <c r="S25" i="1"/>
  <c r="T25" i="1"/>
  <c r="U25" i="1"/>
  <c r="O26" i="1"/>
  <c r="P26" i="1"/>
  <c r="Q26" i="1"/>
  <c r="R26" i="1"/>
  <c r="S26" i="1"/>
  <c r="T26" i="1"/>
  <c r="U26" i="1"/>
  <c r="O27" i="1"/>
  <c r="P27" i="1"/>
  <c r="Q27" i="1"/>
  <c r="R27" i="1"/>
  <c r="S27" i="1"/>
  <c r="T27" i="1"/>
  <c r="U27" i="1"/>
  <c r="O28" i="1"/>
  <c r="P28" i="1"/>
  <c r="Q28" i="1"/>
  <c r="R28" i="1"/>
  <c r="S28" i="1"/>
  <c r="T28" i="1"/>
  <c r="U28" i="1"/>
  <c r="O29" i="1"/>
  <c r="P29" i="1"/>
  <c r="Q29" i="1"/>
  <c r="R29" i="1"/>
  <c r="S29" i="1"/>
  <c r="T29" i="1"/>
  <c r="U29" i="1"/>
  <c r="O30" i="1"/>
  <c r="P30" i="1"/>
  <c r="Q30" i="1"/>
  <c r="R30" i="1"/>
  <c r="S30" i="1"/>
  <c r="T30" i="1"/>
  <c r="U30" i="1"/>
  <c r="O31" i="1"/>
  <c r="P31" i="1"/>
  <c r="Q31" i="1"/>
  <c r="R31" i="1"/>
  <c r="S31" i="1"/>
  <c r="T31" i="1"/>
  <c r="U31" i="1"/>
  <c r="O32" i="1"/>
  <c r="P32" i="1"/>
  <c r="Q32" i="1"/>
  <c r="R32" i="1"/>
  <c r="S32" i="1"/>
  <c r="T32" i="1"/>
  <c r="U32" i="1"/>
  <c r="O33" i="1"/>
  <c r="P33" i="1"/>
  <c r="Q33" i="1"/>
  <c r="R33" i="1"/>
  <c r="S33" i="1"/>
  <c r="T33" i="1"/>
  <c r="U33" i="1"/>
  <c r="O34" i="1"/>
  <c r="P34" i="1"/>
  <c r="Q34" i="1"/>
  <c r="R34" i="1"/>
  <c r="S34" i="1"/>
  <c r="T34" i="1"/>
  <c r="U34" i="1"/>
  <c r="O35" i="1"/>
  <c r="P35" i="1"/>
  <c r="Q35" i="1"/>
  <c r="R35" i="1"/>
  <c r="S35" i="1"/>
  <c r="T35" i="1"/>
  <c r="U35" i="1"/>
  <c r="O36" i="1"/>
  <c r="P36" i="1"/>
  <c r="Q36" i="1"/>
  <c r="R36" i="1"/>
  <c r="S36" i="1"/>
  <c r="T36" i="1"/>
  <c r="U36" i="1"/>
  <c r="O37" i="1"/>
  <c r="P37" i="1"/>
  <c r="Q37" i="1"/>
  <c r="R37" i="1"/>
  <c r="S37" i="1"/>
  <c r="T37" i="1"/>
  <c r="U37" i="1"/>
  <c r="O38" i="1"/>
  <c r="P38" i="1"/>
  <c r="Q38" i="1"/>
  <c r="R38" i="1"/>
  <c r="S38" i="1"/>
  <c r="T38" i="1"/>
  <c r="U38" i="1"/>
  <c r="O39" i="1"/>
  <c r="P39" i="1"/>
  <c r="Q39" i="1"/>
  <c r="R39" i="1"/>
  <c r="S39" i="1"/>
  <c r="T39" i="1"/>
  <c r="U39" i="1"/>
  <c r="O40" i="1"/>
  <c r="P40" i="1"/>
  <c r="Q40" i="1"/>
  <c r="R40" i="1"/>
  <c r="S40" i="1"/>
  <c r="T40" i="1"/>
  <c r="U40" i="1"/>
  <c r="O41" i="1"/>
  <c r="P41" i="1"/>
  <c r="Q41" i="1"/>
  <c r="R41" i="1"/>
  <c r="S41" i="1"/>
  <c r="T41" i="1"/>
  <c r="U41" i="1"/>
  <c r="O42" i="1"/>
  <c r="P42" i="1"/>
  <c r="Q42" i="1"/>
  <c r="R42" i="1"/>
  <c r="S42" i="1"/>
  <c r="T42" i="1"/>
  <c r="U42" i="1"/>
  <c r="O43" i="1"/>
  <c r="P43" i="1"/>
  <c r="Q43" i="1"/>
  <c r="R43" i="1"/>
  <c r="S43" i="1"/>
  <c r="T43" i="1"/>
  <c r="U43" i="1"/>
  <c r="O44" i="1"/>
  <c r="P44" i="1"/>
  <c r="Q44" i="1"/>
  <c r="R44" i="1"/>
  <c r="S44" i="1"/>
  <c r="T44" i="1"/>
  <c r="U44" i="1"/>
  <c r="O45" i="1"/>
  <c r="P45" i="1"/>
  <c r="Q45" i="1"/>
  <c r="R45" i="1"/>
  <c r="S45" i="1"/>
  <c r="T45" i="1"/>
  <c r="U45" i="1"/>
  <c r="O46" i="1"/>
  <c r="P46" i="1"/>
  <c r="Q46" i="1"/>
  <c r="R46" i="1"/>
  <c r="S46" i="1"/>
  <c r="T46" i="1"/>
  <c r="U46" i="1"/>
  <c r="O47" i="1"/>
  <c r="P47" i="1"/>
  <c r="Q47" i="1"/>
  <c r="R47" i="1"/>
  <c r="S47" i="1"/>
  <c r="T47" i="1"/>
  <c r="U47" i="1"/>
  <c r="O48" i="1"/>
  <c r="P48" i="1"/>
  <c r="Q48" i="1"/>
  <c r="R48" i="1"/>
  <c r="S48" i="1"/>
  <c r="T48" i="1"/>
  <c r="U48" i="1"/>
  <c r="O49" i="1"/>
  <c r="P49" i="1"/>
  <c r="Q49" i="1"/>
  <c r="R49" i="1"/>
  <c r="S49" i="1"/>
  <c r="T49" i="1"/>
  <c r="U49" i="1"/>
  <c r="U2" i="1"/>
  <c r="T2" i="1"/>
  <c r="S2" i="1"/>
  <c r="R2" i="1"/>
  <c r="Q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2" i="1"/>
  <c r="P2" i="1"/>
  <c r="O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  <c r="R53" i="1"/>
  <c r="S53" i="1"/>
  <c r="V53" i="1"/>
  <c r="AA10" i="1" s="1"/>
  <c r="O5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2" i="1"/>
  <c r="H3" i="1"/>
  <c r="I3" i="1"/>
  <c r="K3" i="1"/>
  <c r="M3" i="1"/>
  <c r="N3" i="1"/>
  <c r="H4" i="1"/>
  <c r="I4" i="1"/>
  <c r="K4" i="1"/>
  <c r="M4" i="1"/>
  <c r="N4" i="1"/>
  <c r="H5" i="1"/>
  <c r="I5" i="1"/>
  <c r="K5" i="1"/>
  <c r="M5" i="1"/>
  <c r="N5" i="1"/>
  <c r="H6" i="1"/>
  <c r="I6" i="1"/>
  <c r="K6" i="1"/>
  <c r="M6" i="1"/>
  <c r="N6" i="1"/>
  <c r="H7" i="1"/>
  <c r="I7" i="1"/>
  <c r="K7" i="1"/>
  <c r="M7" i="1"/>
  <c r="N7" i="1"/>
  <c r="H8" i="1"/>
  <c r="I8" i="1"/>
  <c r="K8" i="1"/>
  <c r="M8" i="1"/>
  <c r="N8" i="1"/>
  <c r="H9" i="1"/>
  <c r="I9" i="1"/>
  <c r="K9" i="1"/>
  <c r="M9" i="1"/>
  <c r="N9" i="1"/>
  <c r="H10" i="1"/>
  <c r="I10" i="1"/>
  <c r="K10" i="1"/>
  <c r="M10" i="1"/>
  <c r="N10" i="1"/>
  <c r="H11" i="1"/>
  <c r="I11" i="1"/>
  <c r="K11" i="1"/>
  <c r="M11" i="1"/>
  <c r="N11" i="1"/>
  <c r="H12" i="1"/>
  <c r="I12" i="1"/>
  <c r="K12" i="1"/>
  <c r="M12" i="1"/>
  <c r="N12" i="1"/>
  <c r="H13" i="1"/>
  <c r="I13" i="1"/>
  <c r="K13" i="1"/>
  <c r="M13" i="1"/>
  <c r="N13" i="1"/>
  <c r="H14" i="1"/>
  <c r="I14" i="1"/>
  <c r="K14" i="1"/>
  <c r="M14" i="1"/>
  <c r="N14" i="1"/>
  <c r="H15" i="1"/>
  <c r="I15" i="1"/>
  <c r="K15" i="1"/>
  <c r="M15" i="1"/>
  <c r="N15" i="1"/>
  <c r="H16" i="1"/>
  <c r="I16" i="1"/>
  <c r="K16" i="1"/>
  <c r="M16" i="1"/>
  <c r="N16" i="1"/>
  <c r="H17" i="1"/>
  <c r="I17" i="1"/>
  <c r="K17" i="1"/>
  <c r="M17" i="1"/>
  <c r="N17" i="1"/>
  <c r="H18" i="1"/>
  <c r="I18" i="1"/>
  <c r="K18" i="1"/>
  <c r="M18" i="1"/>
  <c r="N18" i="1"/>
  <c r="H19" i="1"/>
  <c r="I19" i="1"/>
  <c r="K19" i="1"/>
  <c r="M19" i="1"/>
  <c r="N19" i="1"/>
  <c r="H20" i="1"/>
  <c r="I20" i="1"/>
  <c r="K20" i="1"/>
  <c r="M20" i="1"/>
  <c r="N20" i="1"/>
  <c r="H21" i="1"/>
  <c r="I21" i="1"/>
  <c r="K21" i="1"/>
  <c r="M21" i="1"/>
  <c r="N21" i="1"/>
  <c r="H22" i="1"/>
  <c r="I22" i="1"/>
  <c r="K22" i="1"/>
  <c r="M22" i="1"/>
  <c r="N22" i="1"/>
  <c r="H23" i="1"/>
  <c r="I23" i="1"/>
  <c r="K23" i="1"/>
  <c r="M23" i="1"/>
  <c r="N23" i="1"/>
  <c r="H24" i="1"/>
  <c r="I24" i="1"/>
  <c r="K24" i="1"/>
  <c r="M24" i="1"/>
  <c r="N24" i="1"/>
  <c r="H25" i="1"/>
  <c r="I25" i="1"/>
  <c r="K25" i="1"/>
  <c r="M25" i="1"/>
  <c r="N25" i="1"/>
  <c r="H26" i="1"/>
  <c r="I26" i="1"/>
  <c r="K26" i="1"/>
  <c r="M26" i="1"/>
  <c r="N26" i="1"/>
  <c r="H27" i="1"/>
  <c r="I27" i="1"/>
  <c r="K27" i="1"/>
  <c r="M27" i="1"/>
  <c r="N27" i="1"/>
  <c r="H28" i="1"/>
  <c r="I28" i="1"/>
  <c r="K28" i="1"/>
  <c r="M28" i="1"/>
  <c r="N28" i="1"/>
  <c r="H29" i="1"/>
  <c r="I29" i="1"/>
  <c r="K29" i="1"/>
  <c r="M29" i="1"/>
  <c r="N29" i="1"/>
  <c r="H30" i="1"/>
  <c r="I30" i="1"/>
  <c r="K30" i="1"/>
  <c r="M30" i="1"/>
  <c r="N30" i="1"/>
  <c r="H31" i="1"/>
  <c r="I31" i="1"/>
  <c r="K31" i="1"/>
  <c r="M31" i="1"/>
  <c r="N31" i="1"/>
  <c r="H32" i="1"/>
  <c r="I32" i="1"/>
  <c r="K32" i="1"/>
  <c r="M32" i="1"/>
  <c r="N32" i="1"/>
  <c r="H33" i="1"/>
  <c r="I33" i="1"/>
  <c r="K33" i="1"/>
  <c r="M33" i="1"/>
  <c r="N33" i="1"/>
  <c r="H34" i="1"/>
  <c r="I34" i="1"/>
  <c r="K34" i="1"/>
  <c r="M34" i="1"/>
  <c r="N34" i="1"/>
  <c r="H35" i="1"/>
  <c r="I35" i="1"/>
  <c r="K35" i="1"/>
  <c r="M35" i="1"/>
  <c r="N35" i="1"/>
  <c r="H36" i="1"/>
  <c r="I36" i="1"/>
  <c r="K36" i="1"/>
  <c r="M36" i="1"/>
  <c r="N36" i="1"/>
  <c r="H37" i="1"/>
  <c r="I37" i="1"/>
  <c r="K37" i="1"/>
  <c r="M37" i="1"/>
  <c r="N37" i="1"/>
  <c r="H38" i="1"/>
  <c r="I38" i="1"/>
  <c r="K38" i="1"/>
  <c r="M38" i="1"/>
  <c r="N38" i="1"/>
  <c r="H39" i="1"/>
  <c r="I39" i="1"/>
  <c r="K39" i="1"/>
  <c r="M39" i="1"/>
  <c r="N39" i="1"/>
  <c r="H40" i="1"/>
  <c r="I40" i="1"/>
  <c r="K40" i="1"/>
  <c r="M40" i="1"/>
  <c r="N40" i="1"/>
  <c r="H41" i="1"/>
  <c r="I41" i="1"/>
  <c r="K41" i="1"/>
  <c r="M41" i="1"/>
  <c r="N41" i="1"/>
  <c r="H42" i="1"/>
  <c r="I42" i="1"/>
  <c r="K42" i="1"/>
  <c r="M42" i="1"/>
  <c r="N42" i="1"/>
  <c r="H43" i="1"/>
  <c r="I43" i="1"/>
  <c r="K43" i="1"/>
  <c r="M43" i="1"/>
  <c r="N43" i="1"/>
  <c r="H44" i="1"/>
  <c r="I44" i="1"/>
  <c r="K44" i="1"/>
  <c r="M44" i="1"/>
  <c r="N44" i="1"/>
  <c r="H45" i="1"/>
  <c r="I45" i="1"/>
  <c r="K45" i="1"/>
  <c r="M45" i="1"/>
  <c r="N45" i="1"/>
  <c r="H46" i="1"/>
  <c r="I46" i="1"/>
  <c r="K46" i="1"/>
  <c r="M46" i="1"/>
  <c r="N46" i="1"/>
  <c r="H47" i="1"/>
  <c r="I47" i="1"/>
  <c r="K47" i="1"/>
  <c r="M47" i="1"/>
  <c r="N47" i="1"/>
  <c r="H48" i="1"/>
  <c r="I48" i="1"/>
  <c r="K48" i="1"/>
  <c r="M48" i="1"/>
  <c r="N48" i="1"/>
  <c r="H49" i="1"/>
  <c r="I49" i="1"/>
  <c r="K49" i="1"/>
  <c r="M49" i="1"/>
  <c r="N49" i="1"/>
  <c r="N2" i="1"/>
  <c r="I2" i="1"/>
  <c r="K2" i="1"/>
  <c r="M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  <c r="AC8" i="1" l="1"/>
  <c r="AE8" i="1" s="1"/>
  <c r="AD51" i="1"/>
  <c r="AF51" i="1" s="1"/>
  <c r="AC7" i="1"/>
  <c r="AE7" i="1" s="1"/>
  <c r="AD49" i="1"/>
  <c r="AF49" i="1" s="1"/>
  <c r="Q53" i="1"/>
  <c r="P53" i="1"/>
</calcChain>
</file>

<file path=xl/sharedStrings.xml><?xml version="1.0" encoding="utf-8"?>
<sst xmlns="http://schemas.openxmlformats.org/spreadsheetml/2006/main" count="84" uniqueCount="54">
  <si>
    <t>hybrid</t>
  </si>
  <si>
    <t>block</t>
  </si>
  <si>
    <t>density</t>
  </si>
  <si>
    <t>y</t>
  </si>
  <si>
    <t>hybdens</t>
  </si>
  <si>
    <t>hybmn</t>
  </si>
  <si>
    <t>blkmn</t>
  </si>
  <si>
    <t>dnsmn</t>
  </si>
  <si>
    <t>hybdenmn</t>
  </si>
  <si>
    <t>allmean</t>
  </si>
  <si>
    <t>hybdev</t>
  </si>
  <si>
    <t>blkdev</t>
  </si>
  <si>
    <t>hybblk</t>
  </si>
  <si>
    <t>hyblmn</t>
  </si>
  <si>
    <t>hybldev</t>
  </si>
  <si>
    <t>densdev</t>
  </si>
  <si>
    <t>totdev</t>
  </si>
  <si>
    <t>hydedev</t>
  </si>
  <si>
    <t>SS</t>
  </si>
  <si>
    <t>ANOVA</t>
  </si>
  <si>
    <t>Source</t>
  </si>
  <si>
    <t>Hybrid</t>
  </si>
  <si>
    <t>Block</t>
  </si>
  <si>
    <t>Density</t>
  </si>
  <si>
    <t>Error2</t>
  </si>
  <si>
    <t>Total</t>
  </si>
  <si>
    <t>df</t>
  </si>
  <si>
    <t>DensityxBlock</t>
  </si>
  <si>
    <t>denblock</t>
  </si>
  <si>
    <t>bldedev</t>
  </si>
  <si>
    <t>dbhdev</t>
  </si>
  <si>
    <t>dnblmn</t>
  </si>
  <si>
    <t xml:space="preserve">Density </t>
  </si>
  <si>
    <t>DensityxHybrid</t>
  </si>
  <si>
    <t>MS</t>
  </si>
  <si>
    <t>F</t>
  </si>
  <si>
    <t>F(0.05)</t>
  </si>
  <si>
    <t>P-value</t>
  </si>
  <si>
    <t>C_Lin</t>
  </si>
  <si>
    <t>C_Quad</t>
  </si>
  <si>
    <t>C_Cubic</t>
  </si>
  <si>
    <t>Dmean</t>
  </si>
  <si>
    <t>DH1Mean</t>
  </si>
  <si>
    <t>DH2Mean</t>
  </si>
  <si>
    <t>DH3Mean</t>
  </si>
  <si>
    <t>Linear</t>
  </si>
  <si>
    <t>Contrast</t>
  </si>
  <si>
    <t>Quad</t>
  </si>
  <si>
    <t>Cubic</t>
  </si>
  <si>
    <t>DxH1</t>
  </si>
  <si>
    <t>DxH2</t>
  </si>
  <si>
    <t>DxH3</t>
  </si>
  <si>
    <t>DxH</t>
  </si>
  <si>
    <t>F(.05)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</si>
</sst>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Y1" workbookViewId="0">
      <selection activeCell="Y2" sqref="Y2:AE10"/>
    </sheetView>
  </sheetViews>
  <sheetFormatPr defaultRowHeight="15" x14ac:dyDescent="0.25"/>
  <cols>
    <col min="25" max="25" width="15.7109375" customWidth="1"/>
    <col min="31" max="31" width="12" bestFit="1" customWidth="1"/>
    <col min="33" max="33" width="12" bestFit="1" customWidth="1"/>
  </cols>
  <sheetData>
    <row r="1" spans="1:31" x14ac:dyDescent="0.25">
      <c r="A1" t="s">
        <v>0</v>
      </c>
      <c r="B1" t="s">
        <v>1</v>
      </c>
      <c r="C1" t="s">
        <v>12</v>
      </c>
      <c r="D1" t="s">
        <v>2</v>
      </c>
      <c r="E1" t="s">
        <v>28</v>
      </c>
      <c r="F1" t="s">
        <v>4</v>
      </c>
      <c r="G1" t="s">
        <v>3</v>
      </c>
      <c r="H1" t="s">
        <v>5</v>
      </c>
      <c r="I1" t="s">
        <v>6</v>
      </c>
      <c r="J1" t="s">
        <v>13</v>
      </c>
      <c r="K1" t="s">
        <v>7</v>
      </c>
      <c r="L1" t="s">
        <v>31</v>
      </c>
      <c r="M1" t="s">
        <v>8</v>
      </c>
      <c r="N1" t="s">
        <v>9</v>
      </c>
      <c r="O1" t="s">
        <v>11</v>
      </c>
      <c r="P1" t="s">
        <v>15</v>
      </c>
      <c r="Q1" t="s">
        <v>29</v>
      </c>
      <c r="R1" t="s">
        <v>10</v>
      </c>
      <c r="S1" t="s">
        <v>17</v>
      </c>
      <c r="T1" t="s">
        <v>14</v>
      </c>
      <c r="U1" t="s">
        <v>30</v>
      </c>
      <c r="V1" t="s">
        <v>16</v>
      </c>
    </row>
    <row r="2" spans="1:31" x14ac:dyDescent="0.25">
      <c r="A2" s="1">
        <v>1</v>
      </c>
      <c r="B2">
        <v>1</v>
      </c>
      <c r="C2">
        <f>10*A2+B2</f>
        <v>11</v>
      </c>
      <c r="D2">
        <v>10</v>
      </c>
      <c r="E2">
        <f>100*B2+D2</f>
        <v>110</v>
      </c>
      <c r="F2">
        <f>100*A2+D2</f>
        <v>110</v>
      </c>
      <c r="G2">
        <v>40.700000000000003</v>
      </c>
      <c r="H2">
        <f t="shared" ref="H2:M2" si="0">SUMIF(A$2:A$49,"="&amp;A2,$G$2:$G$49)/COUNTIF(A$2:A$49,"="&amp;A2)</f>
        <v>25.78125</v>
      </c>
      <c r="I2">
        <f t="shared" si="0"/>
        <v>27.491666666666664</v>
      </c>
      <c r="J2">
        <f t="shared" si="0"/>
        <v>23.05</v>
      </c>
      <c r="K2">
        <f t="shared" si="0"/>
        <v>47.008333333333326</v>
      </c>
      <c r="L2">
        <f t="shared" si="0"/>
        <v>49.6</v>
      </c>
      <c r="M2">
        <f t="shared" si="0"/>
        <v>38.625</v>
      </c>
      <c r="N2">
        <f>AVERAGE($G$2:$G$49)</f>
        <v>30.825000000000003</v>
      </c>
      <c r="O2">
        <f>I2-N2</f>
        <v>-3.3333333333333393</v>
      </c>
      <c r="P2">
        <f>K2-N2</f>
        <v>16.183333333333323</v>
      </c>
      <c r="Q2">
        <f>L2-I2-K2+N2</f>
        <v>5.9250000000000149</v>
      </c>
      <c r="R2">
        <f>H2-N2</f>
        <v>-5.0437500000000028</v>
      </c>
      <c r="S2">
        <f>M2-H2-K2+N2</f>
        <v>-3.3395833333333229</v>
      </c>
      <c r="T2">
        <f>J2-H2-I2+N2</f>
        <v>0.60208333333333997</v>
      </c>
      <c r="U2">
        <f>G2-J2-L2-M2+H2+I2+K2-N2</f>
        <v>-1.1187500000000163</v>
      </c>
      <c r="V2">
        <f>G2-N2</f>
        <v>9.875</v>
      </c>
      <c r="Y2" s="4" t="s">
        <v>19</v>
      </c>
      <c r="Z2" s="4"/>
      <c r="AA2" s="4"/>
      <c r="AB2" s="4"/>
      <c r="AC2" s="4"/>
      <c r="AD2" s="4"/>
      <c r="AE2" s="4"/>
    </row>
    <row r="3" spans="1:31" x14ac:dyDescent="0.25">
      <c r="A3" s="1">
        <v>1</v>
      </c>
      <c r="B3">
        <v>1</v>
      </c>
      <c r="C3">
        <f t="shared" ref="C3:C49" si="1">10*A3+B3</f>
        <v>11</v>
      </c>
      <c r="D3">
        <v>15</v>
      </c>
      <c r="E3">
        <f t="shared" ref="E3:E49" si="2">100*B3+D3</f>
        <v>115</v>
      </c>
      <c r="F3">
        <f t="shared" ref="F3:F49" si="3">100*A3+D3</f>
        <v>115</v>
      </c>
      <c r="G3">
        <v>24.2</v>
      </c>
      <c r="H3">
        <f t="shared" ref="H3:H49" si="4">SUMIF(A$2:A$49,"="&amp;A3,$G$2:$G$49)/COUNTIF(A$2:A$49,"="&amp;A3)</f>
        <v>25.78125</v>
      </c>
      <c r="I3">
        <f t="shared" ref="I3:I49" si="5">SUMIF(B$2:B$49,"="&amp;B3,$G$2:$G$49)/COUNTIF(B$2:B$49,"="&amp;B3)</f>
        <v>27.491666666666664</v>
      </c>
      <c r="J3">
        <f t="shared" ref="J3:J49" si="6">SUMIF(C$2:C$49,"="&amp;C3,$G$2:$G$49)/COUNTIF(C$2:C$49,"="&amp;C3)</f>
        <v>23.05</v>
      </c>
      <c r="K3">
        <f t="shared" ref="K3:K49" si="7">SUMIF(D$2:D$49,"="&amp;D3,$G$2:$G$49)/COUNTIF(D$2:D$49,"="&amp;D3)</f>
        <v>36.141666666666673</v>
      </c>
      <c r="L3">
        <f t="shared" ref="L3:L49" si="8">SUMIF(E$2:E$49,"="&amp;E3,$G$2:$G$49)/COUNTIF(E$2:E$49,"="&amp;E3)</f>
        <v>27.233333333333334</v>
      </c>
      <c r="M3">
        <f t="shared" ref="M3:M49" si="9">SUMIF(F$2:F$49,"="&amp;F3,$G$2:$G$49)/COUNTIF(F$2:F$49,"="&amp;F3)</f>
        <v>32.625</v>
      </c>
      <c r="N3">
        <f t="shared" ref="N3:N49" si="10">AVERAGE($G$2:$G$49)</f>
        <v>30.825000000000003</v>
      </c>
      <c r="O3">
        <f t="shared" ref="O3:O49" si="11">I3-N3</f>
        <v>-3.3333333333333393</v>
      </c>
      <c r="P3">
        <f t="shared" ref="P3:P49" si="12">K3-N3</f>
        <v>5.31666666666667</v>
      </c>
      <c r="Q3">
        <f t="shared" ref="Q3:Q49" si="13">L3-I3-K3+N3</f>
        <v>-5.5750000000000028</v>
      </c>
      <c r="R3">
        <f t="shared" ref="R3:R49" si="14">H3-N3</f>
        <v>-5.0437500000000028</v>
      </c>
      <c r="S3">
        <f t="shared" ref="S3:S49" si="15">M3-H3-K3+N3</f>
        <v>1.52708333333333</v>
      </c>
      <c r="T3">
        <f t="shared" ref="T3:T49" si="16">J3-H3-I3+N3</f>
        <v>0.60208333333333997</v>
      </c>
      <c r="U3">
        <f t="shared" ref="U3:U49" si="17">G3-J3-L3-M3+H3+I3+K3-N3</f>
        <v>-0.11875000000000213</v>
      </c>
      <c r="V3">
        <f t="shared" ref="V3:V49" si="18">G3-N3</f>
        <v>-6.6250000000000036</v>
      </c>
      <c r="Y3" s="4" t="s">
        <v>20</v>
      </c>
      <c r="Z3" s="4" t="s">
        <v>26</v>
      </c>
      <c r="AA3" s="4" t="s">
        <v>18</v>
      </c>
      <c r="AB3" s="4" t="s">
        <v>34</v>
      </c>
      <c r="AC3" s="4" t="s">
        <v>35</v>
      </c>
      <c r="AD3" s="4" t="s">
        <v>36</v>
      </c>
      <c r="AE3" s="4" t="s">
        <v>37</v>
      </c>
    </row>
    <row r="4" spans="1:31" x14ac:dyDescent="0.25">
      <c r="A4" s="1">
        <v>1</v>
      </c>
      <c r="B4">
        <v>1</v>
      </c>
      <c r="C4">
        <f t="shared" si="1"/>
        <v>11</v>
      </c>
      <c r="D4">
        <v>25</v>
      </c>
      <c r="E4">
        <f t="shared" si="2"/>
        <v>125</v>
      </c>
      <c r="F4">
        <f t="shared" si="3"/>
        <v>125</v>
      </c>
      <c r="G4">
        <v>16.100000000000001</v>
      </c>
      <c r="H4">
        <f t="shared" si="4"/>
        <v>25.78125</v>
      </c>
      <c r="I4">
        <f t="shared" si="5"/>
        <v>27.491666666666664</v>
      </c>
      <c r="J4">
        <f t="shared" si="6"/>
        <v>23.05</v>
      </c>
      <c r="K4">
        <f t="shared" si="7"/>
        <v>22.766666666666666</v>
      </c>
      <c r="L4">
        <f t="shared" si="8"/>
        <v>18.166666666666668</v>
      </c>
      <c r="M4">
        <f t="shared" si="9"/>
        <v>18.425000000000001</v>
      </c>
      <c r="N4">
        <f t="shared" si="10"/>
        <v>30.825000000000003</v>
      </c>
      <c r="O4">
        <f t="shared" si="11"/>
        <v>-3.3333333333333393</v>
      </c>
      <c r="P4">
        <f t="shared" si="12"/>
        <v>-8.0583333333333371</v>
      </c>
      <c r="Q4">
        <f t="shared" si="13"/>
        <v>-1.2666666666666586</v>
      </c>
      <c r="R4">
        <f t="shared" si="14"/>
        <v>-5.0437500000000028</v>
      </c>
      <c r="S4">
        <f t="shared" si="15"/>
        <v>0.70208333333333783</v>
      </c>
      <c r="T4">
        <f t="shared" si="16"/>
        <v>0.60208333333333997</v>
      </c>
      <c r="U4">
        <f t="shared" si="17"/>
        <v>1.6729166666666515</v>
      </c>
      <c r="V4">
        <f t="shared" si="18"/>
        <v>-14.725000000000001</v>
      </c>
      <c r="Y4" s="4" t="s">
        <v>22</v>
      </c>
      <c r="Z4" s="4">
        <v>3</v>
      </c>
      <c r="AA4" s="4">
        <f>O53</f>
        <v>408.98500000000064</v>
      </c>
      <c r="AB4" s="4">
        <f>AA4/Z4</f>
        <v>136.32833333333355</v>
      </c>
      <c r="AC4" s="4"/>
      <c r="AD4" s="4"/>
      <c r="AE4" s="4"/>
    </row>
    <row r="5" spans="1:31" x14ac:dyDescent="0.25">
      <c r="A5" s="1">
        <v>1</v>
      </c>
      <c r="B5">
        <v>1</v>
      </c>
      <c r="C5">
        <f t="shared" si="1"/>
        <v>11</v>
      </c>
      <c r="D5">
        <v>40</v>
      </c>
      <c r="E5">
        <f t="shared" si="2"/>
        <v>140</v>
      </c>
      <c r="F5">
        <f t="shared" si="3"/>
        <v>140</v>
      </c>
      <c r="G5">
        <v>11.2</v>
      </c>
      <c r="H5">
        <f t="shared" si="4"/>
        <v>25.78125</v>
      </c>
      <c r="I5">
        <f t="shared" si="5"/>
        <v>27.491666666666664</v>
      </c>
      <c r="J5">
        <f t="shared" si="6"/>
        <v>23.05</v>
      </c>
      <c r="K5">
        <f t="shared" si="7"/>
        <v>17.383333333333329</v>
      </c>
      <c r="L5">
        <f t="shared" si="8"/>
        <v>14.966666666666667</v>
      </c>
      <c r="M5">
        <f t="shared" si="9"/>
        <v>13.45</v>
      </c>
      <c r="N5">
        <f t="shared" si="10"/>
        <v>30.825000000000003</v>
      </c>
      <c r="O5">
        <f t="shared" si="11"/>
        <v>-3.3333333333333393</v>
      </c>
      <c r="P5">
        <f t="shared" si="12"/>
        <v>-13.441666666666674</v>
      </c>
      <c r="Q5">
        <f t="shared" si="13"/>
        <v>0.91666666666667851</v>
      </c>
      <c r="R5">
        <f t="shared" si="14"/>
        <v>-5.0437500000000028</v>
      </c>
      <c r="S5">
        <f t="shared" si="15"/>
        <v>1.1104166666666728</v>
      </c>
      <c r="T5">
        <f t="shared" si="16"/>
        <v>0.60208333333333997</v>
      </c>
      <c r="U5">
        <f t="shared" si="17"/>
        <v>-0.43541666666667567</v>
      </c>
      <c r="V5">
        <f t="shared" si="18"/>
        <v>-19.625000000000004</v>
      </c>
      <c r="Y5" s="4" t="s">
        <v>32</v>
      </c>
      <c r="Z5" s="4">
        <v>3</v>
      </c>
      <c r="AA5" s="4">
        <f>P53</f>
        <v>6429.3883333333315</v>
      </c>
      <c r="AB5" s="4">
        <f t="shared" ref="AB5:AB9" si="19">AA5/Z5</f>
        <v>2143.1294444444438</v>
      </c>
      <c r="AC5" s="4">
        <f>AB5/AB6</f>
        <v>41.342708430085061</v>
      </c>
      <c r="AD5" s="4">
        <f>FINV(0.05,Z5,Z6)</f>
        <v>3.8625483576247648</v>
      </c>
      <c r="AE5" s="4">
        <f>FDIST(AC5,Z5,Z6)</f>
        <v>1.3701036616533192E-5</v>
      </c>
    </row>
    <row r="6" spans="1:31" x14ac:dyDescent="0.25">
      <c r="A6" s="1">
        <v>1</v>
      </c>
      <c r="B6">
        <v>2</v>
      </c>
      <c r="C6">
        <f t="shared" si="1"/>
        <v>12</v>
      </c>
      <c r="D6">
        <v>10</v>
      </c>
      <c r="E6">
        <f t="shared" si="2"/>
        <v>210</v>
      </c>
      <c r="F6">
        <f t="shared" si="3"/>
        <v>110</v>
      </c>
      <c r="G6">
        <v>37.799999999999997</v>
      </c>
      <c r="H6">
        <f t="shared" si="4"/>
        <v>25.78125</v>
      </c>
      <c r="I6">
        <f t="shared" si="5"/>
        <v>33.44166666666667</v>
      </c>
      <c r="J6">
        <f t="shared" si="6"/>
        <v>28.124999999999996</v>
      </c>
      <c r="K6">
        <f t="shared" si="7"/>
        <v>47.008333333333326</v>
      </c>
      <c r="L6">
        <f t="shared" si="8"/>
        <v>47.266666666666673</v>
      </c>
      <c r="M6">
        <f t="shared" si="9"/>
        <v>38.625</v>
      </c>
      <c r="N6">
        <f t="shared" si="10"/>
        <v>30.825000000000003</v>
      </c>
      <c r="O6">
        <f t="shared" si="11"/>
        <v>2.6166666666666671</v>
      </c>
      <c r="P6">
        <f t="shared" si="12"/>
        <v>16.183333333333323</v>
      </c>
      <c r="Q6">
        <f t="shared" si="13"/>
        <v>-2.3583333333333201</v>
      </c>
      <c r="R6">
        <f t="shared" si="14"/>
        <v>-5.0437500000000028</v>
      </c>
      <c r="S6">
        <f t="shared" si="15"/>
        <v>-3.3395833333333229</v>
      </c>
      <c r="T6">
        <f t="shared" si="16"/>
        <v>-0.27291666666667069</v>
      </c>
      <c r="U6">
        <f t="shared" si="17"/>
        <v>-0.81041666666667567</v>
      </c>
      <c r="V6">
        <f t="shared" si="18"/>
        <v>6.9749999999999943</v>
      </c>
      <c r="Y6" s="4" t="s">
        <v>27</v>
      </c>
      <c r="Z6" s="4">
        <v>9</v>
      </c>
      <c r="AA6" s="4">
        <f>Q53</f>
        <v>466.54333333333358</v>
      </c>
      <c r="AB6" s="4">
        <f t="shared" si="19"/>
        <v>51.838148148148179</v>
      </c>
      <c r="AC6" s="4"/>
      <c r="AD6" s="4"/>
      <c r="AE6" s="4"/>
    </row>
    <row r="7" spans="1:31" x14ac:dyDescent="0.25">
      <c r="A7" s="1">
        <v>1</v>
      </c>
      <c r="B7">
        <v>2</v>
      </c>
      <c r="C7">
        <f t="shared" si="1"/>
        <v>12</v>
      </c>
      <c r="D7">
        <v>15</v>
      </c>
      <c r="E7">
        <f t="shared" si="2"/>
        <v>215</v>
      </c>
      <c r="F7">
        <f t="shared" si="3"/>
        <v>115</v>
      </c>
      <c r="G7">
        <v>44.4</v>
      </c>
      <c r="H7">
        <f t="shared" si="4"/>
        <v>25.78125</v>
      </c>
      <c r="I7">
        <f t="shared" si="5"/>
        <v>33.44166666666667</v>
      </c>
      <c r="J7">
        <f t="shared" si="6"/>
        <v>28.124999999999996</v>
      </c>
      <c r="K7">
        <f t="shared" si="7"/>
        <v>36.141666666666673</v>
      </c>
      <c r="L7">
        <f t="shared" si="8"/>
        <v>42.333333333333336</v>
      </c>
      <c r="M7">
        <f t="shared" si="9"/>
        <v>32.625</v>
      </c>
      <c r="N7">
        <f t="shared" si="10"/>
        <v>30.825000000000003</v>
      </c>
      <c r="O7">
        <f t="shared" si="11"/>
        <v>2.6166666666666671</v>
      </c>
      <c r="P7">
        <f t="shared" si="12"/>
        <v>5.31666666666667</v>
      </c>
      <c r="Q7">
        <f t="shared" si="13"/>
        <v>3.5749999999999957</v>
      </c>
      <c r="R7">
        <f t="shared" si="14"/>
        <v>-5.0437500000000028</v>
      </c>
      <c r="S7">
        <f t="shared" si="15"/>
        <v>1.52708333333333</v>
      </c>
      <c r="T7">
        <f t="shared" si="16"/>
        <v>-0.27291666666667069</v>
      </c>
      <c r="U7">
        <f t="shared" si="17"/>
        <v>5.8562500000000028</v>
      </c>
      <c r="V7">
        <f t="shared" si="18"/>
        <v>13.574999999999996</v>
      </c>
      <c r="Y7" s="4" t="s">
        <v>21</v>
      </c>
      <c r="Z7" s="4">
        <v>2</v>
      </c>
      <c r="AA7" s="4">
        <f>R53</f>
        <v>881.40875000000153</v>
      </c>
      <c r="AB7" s="4">
        <f t="shared" si="19"/>
        <v>440.70437500000077</v>
      </c>
      <c r="AC7" s="4">
        <f>AB7/$AB$9</f>
        <v>17.755521546200843</v>
      </c>
      <c r="AD7" s="4">
        <f>FINV(0.05,Z7,$Z$9)</f>
        <v>3.4028261053501945</v>
      </c>
      <c r="AE7" s="4">
        <f>FDIST(AC7,Z7,$Z$9)</f>
        <v>1.8508198570267948E-5</v>
      </c>
    </row>
    <row r="8" spans="1:31" x14ac:dyDescent="0.25">
      <c r="A8" s="1">
        <v>1</v>
      </c>
      <c r="B8">
        <v>2</v>
      </c>
      <c r="C8">
        <f t="shared" si="1"/>
        <v>12</v>
      </c>
      <c r="D8">
        <v>25</v>
      </c>
      <c r="E8">
        <f t="shared" si="2"/>
        <v>225</v>
      </c>
      <c r="F8">
        <f t="shared" si="3"/>
        <v>125</v>
      </c>
      <c r="G8">
        <v>17.600000000000001</v>
      </c>
      <c r="H8">
        <f t="shared" si="4"/>
        <v>25.78125</v>
      </c>
      <c r="I8">
        <f t="shared" si="5"/>
        <v>33.44166666666667</v>
      </c>
      <c r="J8">
        <f t="shared" si="6"/>
        <v>28.124999999999996</v>
      </c>
      <c r="K8">
        <f t="shared" si="7"/>
        <v>22.766666666666666</v>
      </c>
      <c r="L8">
        <f t="shared" si="8"/>
        <v>25.433333333333334</v>
      </c>
      <c r="M8">
        <f t="shared" si="9"/>
        <v>18.425000000000001</v>
      </c>
      <c r="N8">
        <f t="shared" si="10"/>
        <v>30.825000000000003</v>
      </c>
      <c r="O8">
        <f t="shared" si="11"/>
        <v>2.6166666666666671</v>
      </c>
      <c r="P8">
        <f t="shared" si="12"/>
        <v>-8.0583333333333371</v>
      </c>
      <c r="Q8">
        <f t="shared" si="13"/>
        <v>5.0000000000000711E-2</v>
      </c>
      <c r="R8">
        <f t="shared" si="14"/>
        <v>-5.0437500000000028</v>
      </c>
      <c r="S8">
        <f t="shared" si="15"/>
        <v>0.70208333333333783</v>
      </c>
      <c r="T8">
        <f t="shared" si="16"/>
        <v>-0.27291666666667069</v>
      </c>
      <c r="U8">
        <f t="shared" si="17"/>
        <v>-3.2187499999999929</v>
      </c>
      <c r="V8">
        <f t="shared" si="18"/>
        <v>-13.225000000000001</v>
      </c>
      <c r="Y8" s="4" t="s">
        <v>33</v>
      </c>
      <c r="Z8" s="4">
        <v>6</v>
      </c>
      <c r="AA8" s="4">
        <f>S53</f>
        <v>207.50791666666663</v>
      </c>
      <c r="AB8" s="4">
        <f t="shared" si="19"/>
        <v>34.584652777777769</v>
      </c>
      <c r="AC8" s="4">
        <f>AB8/$AB$9</f>
        <v>1.393379740248113</v>
      </c>
      <c r="AD8" s="4">
        <f>FINV(0.05,Z8,$Z$9)</f>
        <v>2.5081888234232559</v>
      </c>
      <c r="AE8" s="4">
        <f>FDIST(AC8,Z8,$Z$9)</f>
        <v>0.2577296868107864</v>
      </c>
    </row>
    <row r="9" spans="1:31" x14ac:dyDescent="0.25">
      <c r="A9" s="1">
        <v>1</v>
      </c>
      <c r="B9">
        <v>2</v>
      </c>
      <c r="C9">
        <f t="shared" si="1"/>
        <v>12</v>
      </c>
      <c r="D9">
        <v>40</v>
      </c>
      <c r="E9">
        <f t="shared" si="2"/>
        <v>240</v>
      </c>
      <c r="F9">
        <f t="shared" si="3"/>
        <v>140</v>
      </c>
      <c r="G9">
        <v>12.7</v>
      </c>
      <c r="H9">
        <f t="shared" si="4"/>
        <v>25.78125</v>
      </c>
      <c r="I9">
        <f t="shared" si="5"/>
        <v>33.44166666666667</v>
      </c>
      <c r="J9">
        <f t="shared" si="6"/>
        <v>28.124999999999996</v>
      </c>
      <c r="K9">
        <f t="shared" si="7"/>
        <v>17.383333333333329</v>
      </c>
      <c r="L9">
        <f t="shared" si="8"/>
        <v>18.733333333333334</v>
      </c>
      <c r="M9">
        <f t="shared" si="9"/>
        <v>13.45</v>
      </c>
      <c r="N9">
        <f t="shared" si="10"/>
        <v>30.825000000000003</v>
      </c>
      <c r="O9">
        <f t="shared" si="11"/>
        <v>2.6166666666666671</v>
      </c>
      <c r="P9">
        <f t="shared" si="12"/>
        <v>-13.441666666666674</v>
      </c>
      <c r="Q9">
        <f t="shared" si="13"/>
        <v>-1.2666666666666657</v>
      </c>
      <c r="R9">
        <f t="shared" si="14"/>
        <v>-5.0437500000000028</v>
      </c>
      <c r="S9">
        <f t="shared" si="15"/>
        <v>1.1104166666666728</v>
      </c>
      <c r="T9">
        <f t="shared" si="16"/>
        <v>-0.27291666666667069</v>
      </c>
      <c r="U9">
        <f t="shared" si="17"/>
        <v>-1.8270833333333378</v>
      </c>
      <c r="V9">
        <f t="shared" si="18"/>
        <v>-18.125000000000004</v>
      </c>
      <c r="Y9" s="4" t="s">
        <v>24</v>
      </c>
      <c r="Z9" s="4">
        <v>24</v>
      </c>
      <c r="AA9" s="4">
        <f>T53+U53</f>
        <v>595.69666666666649</v>
      </c>
      <c r="AB9" s="4">
        <f t="shared" si="19"/>
        <v>24.820694444444438</v>
      </c>
      <c r="AC9" s="4"/>
      <c r="AD9" s="4"/>
      <c r="AE9" s="4"/>
    </row>
    <row r="10" spans="1:31" x14ac:dyDescent="0.25">
      <c r="A10" s="1">
        <v>1</v>
      </c>
      <c r="B10">
        <v>3</v>
      </c>
      <c r="C10">
        <f t="shared" si="1"/>
        <v>13</v>
      </c>
      <c r="D10">
        <v>10</v>
      </c>
      <c r="E10">
        <f t="shared" si="2"/>
        <v>310</v>
      </c>
      <c r="F10">
        <f t="shared" si="3"/>
        <v>110</v>
      </c>
      <c r="G10">
        <v>32.9</v>
      </c>
      <c r="H10">
        <f t="shared" si="4"/>
        <v>25.78125</v>
      </c>
      <c r="I10">
        <f t="shared" si="5"/>
        <v>28.366666666666664</v>
      </c>
      <c r="J10">
        <f t="shared" si="6"/>
        <v>23.774999999999999</v>
      </c>
      <c r="K10">
        <f t="shared" si="7"/>
        <v>47.008333333333326</v>
      </c>
      <c r="L10">
        <f t="shared" si="8"/>
        <v>40.699999999999996</v>
      </c>
      <c r="M10">
        <f t="shared" si="9"/>
        <v>38.625</v>
      </c>
      <c r="N10">
        <f t="shared" si="10"/>
        <v>30.825000000000003</v>
      </c>
      <c r="O10">
        <f t="shared" si="11"/>
        <v>-2.4583333333333393</v>
      </c>
      <c r="P10">
        <f t="shared" si="12"/>
        <v>16.183333333333323</v>
      </c>
      <c r="Q10">
        <f t="shared" si="13"/>
        <v>-3.8499999999999943</v>
      </c>
      <c r="R10">
        <f t="shared" si="14"/>
        <v>-5.0437500000000028</v>
      </c>
      <c r="S10">
        <f t="shared" si="15"/>
        <v>-3.3395833333333229</v>
      </c>
      <c r="T10">
        <f t="shared" si="16"/>
        <v>0.45208333333333783</v>
      </c>
      <c r="U10">
        <f t="shared" si="17"/>
        <v>0.13124999999999787</v>
      </c>
      <c r="V10">
        <f t="shared" si="18"/>
        <v>2.0749999999999957</v>
      </c>
      <c r="Y10" s="4" t="s">
        <v>25</v>
      </c>
      <c r="Z10" s="4">
        <v>47</v>
      </c>
      <c r="AA10" s="4">
        <f>V53</f>
        <v>8989.5299999999988</v>
      </c>
      <c r="AB10" s="4"/>
      <c r="AC10" s="4"/>
      <c r="AD10" s="4"/>
      <c r="AE10" s="4"/>
    </row>
    <row r="11" spans="1:31" x14ac:dyDescent="0.25">
      <c r="A11" s="1">
        <v>1</v>
      </c>
      <c r="B11">
        <v>3</v>
      </c>
      <c r="C11">
        <f t="shared" si="1"/>
        <v>13</v>
      </c>
      <c r="D11">
        <v>15</v>
      </c>
      <c r="E11">
        <f t="shared" si="2"/>
        <v>315</v>
      </c>
      <c r="F11">
        <f t="shared" si="3"/>
        <v>115</v>
      </c>
      <c r="G11">
        <v>27.8</v>
      </c>
      <c r="H11">
        <f t="shared" si="4"/>
        <v>25.78125</v>
      </c>
      <c r="I11">
        <f t="shared" si="5"/>
        <v>28.366666666666664</v>
      </c>
      <c r="J11">
        <f t="shared" si="6"/>
        <v>23.774999999999999</v>
      </c>
      <c r="K11">
        <f t="shared" si="7"/>
        <v>36.141666666666673</v>
      </c>
      <c r="L11">
        <f t="shared" si="8"/>
        <v>31.5</v>
      </c>
      <c r="M11">
        <f t="shared" si="9"/>
        <v>32.625</v>
      </c>
      <c r="N11">
        <f t="shared" si="10"/>
        <v>30.825000000000003</v>
      </c>
      <c r="O11">
        <f t="shared" si="11"/>
        <v>-2.4583333333333393</v>
      </c>
      <c r="P11">
        <f t="shared" si="12"/>
        <v>5.31666666666667</v>
      </c>
      <c r="Q11">
        <f t="shared" si="13"/>
        <v>-2.1833333333333371</v>
      </c>
      <c r="R11">
        <f t="shared" si="14"/>
        <v>-5.0437500000000028</v>
      </c>
      <c r="S11">
        <f t="shared" si="15"/>
        <v>1.52708333333333</v>
      </c>
      <c r="T11">
        <f t="shared" si="16"/>
        <v>0.45208333333333783</v>
      </c>
      <c r="U11">
        <f t="shared" si="17"/>
        <v>-0.63541666666666075</v>
      </c>
      <c r="V11">
        <f t="shared" si="18"/>
        <v>-3.0250000000000021</v>
      </c>
    </row>
    <row r="12" spans="1:31" x14ac:dyDescent="0.25">
      <c r="A12" s="1">
        <v>1</v>
      </c>
      <c r="B12">
        <v>3</v>
      </c>
      <c r="C12">
        <f t="shared" si="1"/>
        <v>13</v>
      </c>
      <c r="D12">
        <v>25</v>
      </c>
      <c r="E12">
        <f t="shared" si="2"/>
        <v>325</v>
      </c>
      <c r="F12">
        <f t="shared" si="3"/>
        <v>125</v>
      </c>
      <c r="G12">
        <v>19.899999999999999</v>
      </c>
      <c r="H12">
        <f t="shared" si="4"/>
        <v>25.78125</v>
      </c>
      <c r="I12">
        <f t="shared" si="5"/>
        <v>28.366666666666664</v>
      </c>
      <c r="J12">
        <f t="shared" si="6"/>
        <v>23.774999999999999</v>
      </c>
      <c r="K12">
        <f t="shared" si="7"/>
        <v>22.766666666666666</v>
      </c>
      <c r="L12">
        <f t="shared" si="8"/>
        <v>24.133333333333336</v>
      </c>
      <c r="M12">
        <f t="shared" si="9"/>
        <v>18.425000000000001</v>
      </c>
      <c r="N12">
        <f t="shared" si="10"/>
        <v>30.825000000000003</v>
      </c>
      <c r="O12">
        <f t="shared" si="11"/>
        <v>-2.4583333333333393</v>
      </c>
      <c r="P12">
        <f t="shared" si="12"/>
        <v>-8.0583333333333371</v>
      </c>
      <c r="Q12">
        <f t="shared" si="13"/>
        <v>3.8250000000000099</v>
      </c>
      <c r="R12">
        <f t="shared" si="14"/>
        <v>-5.0437500000000028</v>
      </c>
      <c r="S12">
        <f t="shared" si="15"/>
        <v>0.70208333333333783</v>
      </c>
      <c r="T12">
        <f t="shared" si="16"/>
        <v>0.45208333333333783</v>
      </c>
      <c r="U12">
        <f t="shared" si="17"/>
        <v>-0.34375000000001066</v>
      </c>
      <c r="V12">
        <f t="shared" si="18"/>
        <v>-10.925000000000004</v>
      </c>
    </row>
    <row r="13" spans="1:31" x14ac:dyDescent="0.25">
      <c r="A13" s="1">
        <v>1</v>
      </c>
      <c r="B13">
        <v>3</v>
      </c>
      <c r="C13">
        <f t="shared" si="1"/>
        <v>13</v>
      </c>
      <c r="D13">
        <v>40</v>
      </c>
      <c r="E13">
        <f t="shared" si="2"/>
        <v>340</v>
      </c>
      <c r="F13">
        <f t="shared" si="3"/>
        <v>140</v>
      </c>
      <c r="G13">
        <v>14.5</v>
      </c>
      <c r="H13">
        <f t="shared" si="4"/>
        <v>25.78125</v>
      </c>
      <c r="I13">
        <f t="shared" si="5"/>
        <v>28.366666666666664</v>
      </c>
      <c r="J13">
        <f t="shared" si="6"/>
        <v>23.774999999999999</v>
      </c>
      <c r="K13">
        <f t="shared" si="7"/>
        <v>17.383333333333329</v>
      </c>
      <c r="L13">
        <f t="shared" si="8"/>
        <v>17.133333333333336</v>
      </c>
      <c r="M13">
        <f t="shared" si="9"/>
        <v>13.45</v>
      </c>
      <c r="N13">
        <f t="shared" si="10"/>
        <v>30.825000000000003</v>
      </c>
      <c r="O13">
        <f t="shared" si="11"/>
        <v>-2.4583333333333393</v>
      </c>
      <c r="P13">
        <f t="shared" si="12"/>
        <v>-13.441666666666674</v>
      </c>
      <c r="Q13">
        <f t="shared" si="13"/>
        <v>2.2083333333333464</v>
      </c>
      <c r="R13">
        <f t="shared" si="14"/>
        <v>-5.0437500000000028</v>
      </c>
      <c r="S13">
        <f t="shared" si="15"/>
        <v>1.1104166666666728</v>
      </c>
      <c r="T13">
        <f t="shared" si="16"/>
        <v>0.45208333333333783</v>
      </c>
      <c r="U13">
        <f t="shared" si="17"/>
        <v>0.84791666666665577</v>
      </c>
      <c r="V13">
        <f t="shared" si="18"/>
        <v>-16.325000000000003</v>
      </c>
    </row>
    <row r="14" spans="1:31" x14ac:dyDescent="0.25">
      <c r="A14" s="1">
        <v>1</v>
      </c>
      <c r="B14">
        <v>4</v>
      </c>
      <c r="C14">
        <f t="shared" si="1"/>
        <v>14</v>
      </c>
      <c r="D14">
        <v>10</v>
      </c>
      <c r="E14">
        <f t="shared" si="2"/>
        <v>410</v>
      </c>
      <c r="F14">
        <f t="shared" si="3"/>
        <v>110</v>
      </c>
      <c r="G14">
        <v>43.1</v>
      </c>
      <c r="H14">
        <f t="shared" si="4"/>
        <v>25.78125</v>
      </c>
      <c r="I14">
        <f t="shared" si="5"/>
        <v>34</v>
      </c>
      <c r="J14">
        <f t="shared" si="6"/>
        <v>28.175000000000004</v>
      </c>
      <c r="K14">
        <f t="shared" si="7"/>
        <v>47.008333333333326</v>
      </c>
      <c r="L14">
        <f t="shared" si="8"/>
        <v>50.466666666666661</v>
      </c>
      <c r="M14">
        <f t="shared" si="9"/>
        <v>38.625</v>
      </c>
      <c r="N14">
        <f t="shared" si="10"/>
        <v>30.825000000000003</v>
      </c>
      <c r="O14">
        <f t="shared" si="11"/>
        <v>3.1749999999999972</v>
      </c>
      <c r="P14">
        <f t="shared" si="12"/>
        <v>16.183333333333323</v>
      </c>
      <c r="Q14">
        <f t="shared" si="13"/>
        <v>0.28333333333333854</v>
      </c>
      <c r="R14">
        <f t="shared" si="14"/>
        <v>-5.0437500000000028</v>
      </c>
      <c r="S14">
        <f t="shared" si="15"/>
        <v>-3.3395833333333229</v>
      </c>
      <c r="T14">
        <f t="shared" si="16"/>
        <v>-0.78124999999999289</v>
      </c>
      <c r="U14">
        <f t="shared" si="17"/>
        <v>1.7979166666666657</v>
      </c>
      <c r="V14">
        <f t="shared" si="18"/>
        <v>12.274999999999999</v>
      </c>
    </row>
    <row r="15" spans="1:31" x14ac:dyDescent="0.25">
      <c r="A15" s="1">
        <v>1</v>
      </c>
      <c r="B15">
        <v>4</v>
      </c>
      <c r="C15">
        <f t="shared" si="1"/>
        <v>14</v>
      </c>
      <c r="D15">
        <v>15</v>
      </c>
      <c r="E15">
        <f t="shared" si="2"/>
        <v>415</v>
      </c>
      <c r="F15">
        <f t="shared" si="3"/>
        <v>115</v>
      </c>
      <c r="G15">
        <v>34.1</v>
      </c>
      <c r="H15">
        <f t="shared" si="4"/>
        <v>25.78125</v>
      </c>
      <c r="I15">
        <f t="shared" si="5"/>
        <v>34</v>
      </c>
      <c r="J15">
        <f t="shared" si="6"/>
        <v>28.175000000000004</v>
      </c>
      <c r="K15">
        <f t="shared" si="7"/>
        <v>36.141666666666673</v>
      </c>
      <c r="L15">
        <f t="shared" si="8"/>
        <v>43.5</v>
      </c>
      <c r="M15">
        <f t="shared" si="9"/>
        <v>32.625</v>
      </c>
      <c r="N15">
        <f t="shared" si="10"/>
        <v>30.825000000000003</v>
      </c>
      <c r="O15">
        <f t="shared" si="11"/>
        <v>3.1749999999999972</v>
      </c>
      <c r="P15">
        <f t="shared" si="12"/>
        <v>5.31666666666667</v>
      </c>
      <c r="Q15">
        <f t="shared" si="13"/>
        <v>4.18333333333333</v>
      </c>
      <c r="R15">
        <f t="shared" si="14"/>
        <v>-5.0437500000000028</v>
      </c>
      <c r="S15">
        <f t="shared" si="15"/>
        <v>1.52708333333333</v>
      </c>
      <c r="T15">
        <f t="shared" si="16"/>
        <v>-0.78124999999999289</v>
      </c>
      <c r="U15">
        <f t="shared" si="17"/>
        <v>-5.1020833333333329</v>
      </c>
      <c r="V15">
        <f t="shared" si="18"/>
        <v>3.2749999999999986</v>
      </c>
      <c r="Z15" t="s">
        <v>38</v>
      </c>
      <c r="AA15">
        <v>-0.54600000000000004</v>
      </c>
      <c r="AB15">
        <v>-0.32700000000000001</v>
      </c>
      <c r="AC15">
        <v>0.109</v>
      </c>
      <c r="AD15">
        <v>0.76400000000000001</v>
      </c>
    </row>
    <row r="16" spans="1:31" x14ac:dyDescent="0.25">
      <c r="A16" s="1">
        <v>1</v>
      </c>
      <c r="B16">
        <v>4</v>
      </c>
      <c r="C16">
        <f t="shared" si="1"/>
        <v>14</v>
      </c>
      <c r="D16">
        <v>25</v>
      </c>
      <c r="E16">
        <f t="shared" si="2"/>
        <v>425</v>
      </c>
      <c r="F16">
        <f t="shared" si="3"/>
        <v>125</v>
      </c>
      <c r="G16">
        <v>20.100000000000001</v>
      </c>
      <c r="H16">
        <f t="shared" si="4"/>
        <v>25.78125</v>
      </c>
      <c r="I16">
        <f t="shared" si="5"/>
        <v>34</v>
      </c>
      <c r="J16">
        <f t="shared" si="6"/>
        <v>28.175000000000004</v>
      </c>
      <c r="K16">
        <f t="shared" si="7"/>
        <v>22.766666666666666</v>
      </c>
      <c r="L16">
        <f t="shared" si="8"/>
        <v>23.333333333333332</v>
      </c>
      <c r="M16">
        <f t="shared" si="9"/>
        <v>18.425000000000001</v>
      </c>
      <c r="N16">
        <f t="shared" si="10"/>
        <v>30.825000000000003</v>
      </c>
      <c r="O16">
        <f t="shared" si="11"/>
        <v>3.1749999999999972</v>
      </c>
      <c r="P16">
        <f t="shared" si="12"/>
        <v>-8.0583333333333371</v>
      </c>
      <c r="Q16">
        <f t="shared" si="13"/>
        <v>-2.6083333333333343</v>
      </c>
      <c r="R16">
        <f t="shared" si="14"/>
        <v>-5.0437500000000028</v>
      </c>
      <c r="S16">
        <f t="shared" si="15"/>
        <v>0.70208333333333783</v>
      </c>
      <c r="T16">
        <f t="shared" si="16"/>
        <v>-0.78124999999999289</v>
      </c>
      <c r="U16">
        <f t="shared" si="17"/>
        <v>1.8895833333333272</v>
      </c>
      <c r="V16">
        <f t="shared" si="18"/>
        <v>-10.725000000000001</v>
      </c>
      <c r="Z16" t="s">
        <v>39</v>
      </c>
      <c r="AA16">
        <v>0.51300000000000001</v>
      </c>
      <c r="AB16">
        <v>-0.17100000000000001</v>
      </c>
      <c r="AC16">
        <v>-0.74099999999999999</v>
      </c>
      <c r="AD16">
        <v>0.39900000000000002</v>
      </c>
    </row>
    <row r="17" spans="1:33" x14ac:dyDescent="0.25">
      <c r="A17" s="1">
        <v>1</v>
      </c>
      <c r="B17">
        <v>4</v>
      </c>
      <c r="C17">
        <f t="shared" si="1"/>
        <v>14</v>
      </c>
      <c r="D17">
        <v>40</v>
      </c>
      <c r="E17">
        <f t="shared" si="2"/>
        <v>440</v>
      </c>
      <c r="F17">
        <f t="shared" si="3"/>
        <v>140</v>
      </c>
      <c r="G17">
        <v>15.4</v>
      </c>
      <c r="H17">
        <f t="shared" si="4"/>
        <v>25.78125</v>
      </c>
      <c r="I17">
        <f t="shared" si="5"/>
        <v>34</v>
      </c>
      <c r="J17">
        <f t="shared" si="6"/>
        <v>28.175000000000004</v>
      </c>
      <c r="K17">
        <f t="shared" si="7"/>
        <v>17.383333333333329</v>
      </c>
      <c r="L17">
        <f t="shared" si="8"/>
        <v>18.7</v>
      </c>
      <c r="M17">
        <f t="shared" si="9"/>
        <v>13.45</v>
      </c>
      <c r="N17">
        <f t="shared" si="10"/>
        <v>30.825000000000003</v>
      </c>
      <c r="O17">
        <f t="shared" si="11"/>
        <v>3.1749999999999972</v>
      </c>
      <c r="P17">
        <f t="shared" si="12"/>
        <v>-13.441666666666674</v>
      </c>
      <c r="Q17">
        <f t="shared" si="13"/>
        <v>-1.8583333333333272</v>
      </c>
      <c r="R17">
        <f t="shared" si="14"/>
        <v>-5.0437500000000028</v>
      </c>
      <c r="S17">
        <f t="shared" si="15"/>
        <v>1.1104166666666728</v>
      </c>
      <c r="T17">
        <f t="shared" si="16"/>
        <v>-0.78124999999999289</v>
      </c>
      <c r="U17">
        <f t="shared" si="17"/>
        <v>1.4145833333333258</v>
      </c>
      <c r="V17">
        <f t="shared" si="18"/>
        <v>-15.425000000000002</v>
      </c>
      <c r="Z17" t="s">
        <v>40</v>
      </c>
      <c r="AA17">
        <v>-0.435</v>
      </c>
      <c r="AB17">
        <v>0.78300000000000003</v>
      </c>
      <c r="AC17">
        <v>-0.435</v>
      </c>
      <c r="AD17">
        <v>8.6999999999999994E-2</v>
      </c>
    </row>
    <row r="18" spans="1:33" x14ac:dyDescent="0.25">
      <c r="A18" s="1">
        <v>2</v>
      </c>
      <c r="B18">
        <v>1</v>
      </c>
      <c r="C18">
        <f t="shared" si="1"/>
        <v>21</v>
      </c>
      <c r="D18">
        <v>10</v>
      </c>
      <c r="E18">
        <f t="shared" si="2"/>
        <v>110</v>
      </c>
      <c r="F18">
        <f t="shared" si="3"/>
        <v>210</v>
      </c>
      <c r="G18">
        <v>39.4</v>
      </c>
      <c r="H18">
        <f t="shared" si="4"/>
        <v>30.437499999999996</v>
      </c>
      <c r="I18">
        <f t="shared" si="5"/>
        <v>27.491666666666664</v>
      </c>
      <c r="J18">
        <f t="shared" si="6"/>
        <v>25.849999999999998</v>
      </c>
      <c r="K18">
        <f t="shared" si="7"/>
        <v>47.008333333333326</v>
      </c>
      <c r="L18">
        <f t="shared" si="8"/>
        <v>49.6</v>
      </c>
      <c r="M18">
        <f t="shared" si="9"/>
        <v>45.15</v>
      </c>
      <c r="N18">
        <f t="shared" si="10"/>
        <v>30.825000000000003</v>
      </c>
      <c r="O18">
        <f t="shared" si="11"/>
        <v>-3.3333333333333393</v>
      </c>
      <c r="P18">
        <f t="shared" si="12"/>
        <v>16.183333333333323</v>
      </c>
      <c r="Q18">
        <f t="shared" si="13"/>
        <v>5.9250000000000149</v>
      </c>
      <c r="R18">
        <f t="shared" si="14"/>
        <v>-0.38750000000000639</v>
      </c>
      <c r="S18">
        <f t="shared" si="15"/>
        <v>-1.4708333333333172</v>
      </c>
      <c r="T18">
        <f t="shared" si="16"/>
        <v>-1.2541666666666629</v>
      </c>
      <c r="U18">
        <f t="shared" si="17"/>
        <v>-7.0875000000000021</v>
      </c>
      <c r="V18">
        <f t="shared" si="18"/>
        <v>8.5749999999999957</v>
      </c>
    </row>
    <row r="19" spans="1:33" x14ac:dyDescent="0.25">
      <c r="A19" s="1">
        <v>2</v>
      </c>
      <c r="B19">
        <v>1</v>
      </c>
      <c r="C19">
        <f t="shared" si="1"/>
        <v>21</v>
      </c>
      <c r="D19">
        <v>15</v>
      </c>
      <c r="E19">
        <f t="shared" si="2"/>
        <v>115</v>
      </c>
      <c r="F19">
        <f t="shared" si="3"/>
        <v>215</v>
      </c>
      <c r="G19">
        <v>31.3</v>
      </c>
      <c r="H19">
        <f t="shared" si="4"/>
        <v>30.437499999999996</v>
      </c>
      <c r="I19">
        <f t="shared" si="5"/>
        <v>27.491666666666664</v>
      </c>
      <c r="J19">
        <f t="shared" si="6"/>
        <v>25.849999999999998</v>
      </c>
      <c r="K19">
        <f t="shared" si="7"/>
        <v>36.141666666666673</v>
      </c>
      <c r="L19">
        <f t="shared" si="8"/>
        <v>27.233333333333334</v>
      </c>
      <c r="M19">
        <f t="shared" si="9"/>
        <v>35.450000000000003</v>
      </c>
      <c r="N19">
        <f t="shared" si="10"/>
        <v>30.825000000000003</v>
      </c>
      <c r="O19">
        <f t="shared" si="11"/>
        <v>-3.3333333333333393</v>
      </c>
      <c r="P19">
        <f t="shared" si="12"/>
        <v>5.31666666666667</v>
      </c>
      <c r="Q19">
        <f t="shared" si="13"/>
        <v>-5.5750000000000028</v>
      </c>
      <c r="R19">
        <f t="shared" si="14"/>
        <v>-0.38750000000000639</v>
      </c>
      <c r="S19">
        <f t="shared" si="15"/>
        <v>-0.30416666666666359</v>
      </c>
      <c r="T19">
        <f t="shared" si="16"/>
        <v>-1.2541666666666629</v>
      </c>
      <c r="U19">
        <f t="shared" si="17"/>
        <v>6.0124999999999957</v>
      </c>
      <c r="V19">
        <f t="shared" si="18"/>
        <v>0.47499999999999787</v>
      </c>
    </row>
    <row r="20" spans="1:33" x14ac:dyDescent="0.25">
      <c r="A20" s="1">
        <v>2</v>
      </c>
      <c r="B20">
        <v>1</v>
      </c>
      <c r="C20">
        <f t="shared" si="1"/>
        <v>21</v>
      </c>
      <c r="D20">
        <v>25</v>
      </c>
      <c r="E20">
        <f t="shared" si="2"/>
        <v>125</v>
      </c>
      <c r="F20">
        <f t="shared" si="3"/>
        <v>225</v>
      </c>
      <c r="G20">
        <v>17.899999999999999</v>
      </c>
      <c r="H20">
        <f t="shared" si="4"/>
        <v>30.437499999999996</v>
      </c>
      <c r="I20">
        <f t="shared" si="5"/>
        <v>27.491666666666664</v>
      </c>
      <c r="J20">
        <f t="shared" si="6"/>
        <v>25.849999999999998</v>
      </c>
      <c r="K20">
        <f t="shared" si="7"/>
        <v>22.766666666666666</v>
      </c>
      <c r="L20">
        <f t="shared" si="8"/>
        <v>18.166666666666668</v>
      </c>
      <c r="M20">
        <f t="shared" si="9"/>
        <v>24.025000000000002</v>
      </c>
      <c r="N20">
        <f t="shared" si="10"/>
        <v>30.825000000000003</v>
      </c>
      <c r="O20">
        <f t="shared" si="11"/>
        <v>-3.3333333333333393</v>
      </c>
      <c r="P20">
        <f t="shared" si="12"/>
        <v>-8.0583333333333371</v>
      </c>
      <c r="Q20">
        <f t="shared" si="13"/>
        <v>-1.2666666666666586</v>
      </c>
      <c r="R20">
        <f t="shared" si="14"/>
        <v>-0.38750000000000639</v>
      </c>
      <c r="S20">
        <f t="shared" si="15"/>
        <v>1.6458333333333428</v>
      </c>
      <c r="T20">
        <f t="shared" si="16"/>
        <v>-1.2541666666666629</v>
      </c>
      <c r="U20">
        <f t="shared" si="17"/>
        <v>-0.27083333333334281</v>
      </c>
      <c r="V20">
        <f t="shared" si="18"/>
        <v>-12.925000000000004</v>
      </c>
    </row>
    <row r="21" spans="1:33" x14ac:dyDescent="0.25">
      <c r="A21" s="1">
        <v>2</v>
      </c>
      <c r="B21">
        <v>1</v>
      </c>
      <c r="C21">
        <f t="shared" si="1"/>
        <v>21</v>
      </c>
      <c r="D21">
        <v>40</v>
      </c>
      <c r="E21">
        <f t="shared" si="2"/>
        <v>140</v>
      </c>
      <c r="F21">
        <f t="shared" si="3"/>
        <v>240</v>
      </c>
      <c r="G21">
        <v>14.8</v>
      </c>
      <c r="H21">
        <f t="shared" si="4"/>
        <v>30.437499999999996</v>
      </c>
      <c r="I21">
        <f t="shared" si="5"/>
        <v>27.491666666666664</v>
      </c>
      <c r="J21">
        <f t="shared" si="6"/>
        <v>25.849999999999998</v>
      </c>
      <c r="K21">
        <f t="shared" si="7"/>
        <v>17.383333333333329</v>
      </c>
      <c r="L21">
        <f t="shared" si="8"/>
        <v>14.966666666666667</v>
      </c>
      <c r="M21">
        <f t="shared" si="9"/>
        <v>17.125</v>
      </c>
      <c r="N21">
        <f t="shared" si="10"/>
        <v>30.825000000000003</v>
      </c>
      <c r="O21">
        <f t="shared" si="11"/>
        <v>-3.3333333333333393</v>
      </c>
      <c r="P21">
        <f t="shared" si="12"/>
        <v>-13.441666666666674</v>
      </c>
      <c r="Q21">
        <f t="shared" si="13"/>
        <v>0.91666666666667851</v>
      </c>
      <c r="R21">
        <f t="shared" si="14"/>
        <v>-0.38750000000000639</v>
      </c>
      <c r="S21">
        <f t="shared" si="15"/>
        <v>0.12916666666667709</v>
      </c>
      <c r="T21">
        <f t="shared" si="16"/>
        <v>-1.2541666666666629</v>
      </c>
      <c r="U21">
        <f t="shared" si="17"/>
        <v>1.3458333333333172</v>
      </c>
      <c r="V21">
        <f t="shared" si="18"/>
        <v>-16.025000000000002</v>
      </c>
      <c r="Z21" t="s">
        <v>41</v>
      </c>
      <c r="AA21">
        <f>K2</f>
        <v>47.008333333333326</v>
      </c>
      <c r="AB21">
        <f>K3</f>
        <v>36.141666666666673</v>
      </c>
      <c r="AC21">
        <f>K4</f>
        <v>22.766666666666666</v>
      </c>
      <c r="AD21">
        <f>K5</f>
        <v>17.383333333333329</v>
      </c>
    </row>
    <row r="22" spans="1:33" x14ac:dyDescent="0.25">
      <c r="A22" s="1">
        <v>2</v>
      </c>
      <c r="B22">
        <v>2</v>
      </c>
      <c r="C22">
        <f t="shared" si="1"/>
        <v>22</v>
      </c>
      <c r="D22">
        <v>10</v>
      </c>
      <c r="E22">
        <f t="shared" si="2"/>
        <v>210</v>
      </c>
      <c r="F22">
        <f t="shared" si="3"/>
        <v>210</v>
      </c>
      <c r="G22">
        <v>47.8</v>
      </c>
      <c r="H22">
        <f t="shared" si="4"/>
        <v>30.437499999999996</v>
      </c>
      <c r="I22">
        <f t="shared" si="5"/>
        <v>33.44166666666667</v>
      </c>
      <c r="J22">
        <f t="shared" si="6"/>
        <v>32.524999999999999</v>
      </c>
      <c r="K22">
        <f t="shared" si="7"/>
        <v>47.008333333333326</v>
      </c>
      <c r="L22">
        <f t="shared" si="8"/>
        <v>47.266666666666673</v>
      </c>
      <c r="M22">
        <f t="shared" si="9"/>
        <v>45.15</v>
      </c>
      <c r="N22">
        <f t="shared" si="10"/>
        <v>30.825000000000003</v>
      </c>
      <c r="O22">
        <f t="shared" si="11"/>
        <v>2.6166666666666671</v>
      </c>
      <c r="P22">
        <f t="shared" si="12"/>
        <v>16.183333333333323</v>
      </c>
      <c r="Q22">
        <f t="shared" si="13"/>
        <v>-2.3583333333333201</v>
      </c>
      <c r="R22">
        <f t="shared" si="14"/>
        <v>-0.38750000000000639</v>
      </c>
      <c r="S22">
        <f t="shared" si="15"/>
        <v>-1.4708333333333172</v>
      </c>
      <c r="T22">
        <f t="shared" si="16"/>
        <v>-0.52916666666666501</v>
      </c>
      <c r="U22">
        <f t="shared" si="17"/>
        <v>2.920833333333313</v>
      </c>
      <c r="V22">
        <f t="shared" si="18"/>
        <v>16.974999999999994</v>
      </c>
    </row>
    <row r="23" spans="1:33" x14ac:dyDescent="0.25">
      <c r="A23" s="1">
        <v>2</v>
      </c>
      <c r="B23">
        <v>2</v>
      </c>
      <c r="C23">
        <f t="shared" si="1"/>
        <v>22</v>
      </c>
      <c r="D23">
        <v>15</v>
      </c>
      <c r="E23">
        <f t="shared" si="2"/>
        <v>215</v>
      </c>
      <c r="F23">
        <f t="shared" si="3"/>
        <v>215</v>
      </c>
      <c r="G23">
        <v>34.5</v>
      </c>
      <c r="H23">
        <f t="shared" si="4"/>
        <v>30.437499999999996</v>
      </c>
      <c r="I23">
        <f t="shared" si="5"/>
        <v>33.44166666666667</v>
      </c>
      <c r="J23">
        <f t="shared" si="6"/>
        <v>32.524999999999999</v>
      </c>
      <c r="K23">
        <f t="shared" si="7"/>
        <v>36.141666666666673</v>
      </c>
      <c r="L23">
        <f t="shared" si="8"/>
        <v>42.333333333333336</v>
      </c>
      <c r="M23">
        <f t="shared" si="9"/>
        <v>35.450000000000003</v>
      </c>
      <c r="N23">
        <f t="shared" si="10"/>
        <v>30.825000000000003</v>
      </c>
      <c r="O23">
        <f t="shared" si="11"/>
        <v>2.6166666666666671</v>
      </c>
      <c r="P23">
        <f t="shared" si="12"/>
        <v>5.31666666666667</v>
      </c>
      <c r="Q23">
        <f t="shared" si="13"/>
        <v>3.5749999999999957</v>
      </c>
      <c r="R23">
        <f t="shared" si="14"/>
        <v>-0.38750000000000639</v>
      </c>
      <c r="S23">
        <f t="shared" si="15"/>
        <v>-0.30416666666666359</v>
      </c>
      <c r="T23">
        <f t="shared" si="16"/>
        <v>-0.52916666666666501</v>
      </c>
      <c r="U23">
        <f t="shared" si="17"/>
        <v>-6.6124999999999972</v>
      </c>
      <c r="V23">
        <f t="shared" si="18"/>
        <v>3.6749999999999972</v>
      </c>
      <c r="Z23" t="s">
        <v>42</v>
      </c>
      <c r="AA23">
        <f>M2</f>
        <v>38.625</v>
      </c>
      <c r="AB23">
        <f>M3</f>
        <v>32.625</v>
      </c>
      <c r="AC23">
        <f>M4</f>
        <v>18.425000000000001</v>
      </c>
      <c r="AD23">
        <f>M5</f>
        <v>13.45</v>
      </c>
    </row>
    <row r="24" spans="1:33" x14ac:dyDescent="0.25">
      <c r="A24" s="1">
        <v>2</v>
      </c>
      <c r="B24">
        <v>2</v>
      </c>
      <c r="C24">
        <f t="shared" si="1"/>
        <v>22</v>
      </c>
      <c r="D24">
        <v>25</v>
      </c>
      <c r="E24">
        <f t="shared" si="2"/>
        <v>225</v>
      </c>
      <c r="F24">
        <f t="shared" si="3"/>
        <v>225</v>
      </c>
      <c r="G24">
        <v>30.5</v>
      </c>
      <c r="H24">
        <f t="shared" si="4"/>
        <v>30.437499999999996</v>
      </c>
      <c r="I24">
        <f t="shared" si="5"/>
        <v>33.44166666666667</v>
      </c>
      <c r="J24">
        <f t="shared" si="6"/>
        <v>32.524999999999999</v>
      </c>
      <c r="K24">
        <f t="shared" si="7"/>
        <v>22.766666666666666</v>
      </c>
      <c r="L24">
        <f t="shared" si="8"/>
        <v>25.433333333333334</v>
      </c>
      <c r="M24">
        <f t="shared" si="9"/>
        <v>24.025000000000002</v>
      </c>
      <c r="N24">
        <f t="shared" si="10"/>
        <v>30.825000000000003</v>
      </c>
      <c r="O24">
        <f t="shared" si="11"/>
        <v>2.6166666666666671</v>
      </c>
      <c r="P24">
        <f t="shared" si="12"/>
        <v>-8.0583333333333371</v>
      </c>
      <c r="Q24">
        <f t="shared" si="13"/>
        <v>5.0000000000000711E-2</v>
      </c>
      <c r="R24">
        <f t="shared" si="14"/>
        <v>-0.38750000000000639</v>
      </c>
      <c r="S24">
        <f t="shared" si="15"/>
        <v>1.6458333333333428</v>
      </c>
      <c r="T24">
        <f t="shared" si="16"/>
        <v>-0.52916666666666501</v>
      </c>
      <c r="U24">
        <f t="shared" si="17"/>
        <v>4.3374999999999915</v>
      </c>
      <c r="V24">
        <f t="shared" si="18"/>
        <v>-0.32500000000000284</v>
      </c>
      <c r="Z24" t="s">
        <v>43</v>
      </c>
      <c r="AA24">
        <f>M18</f>
        <v>45.15</v>
      </c>
      <c r="AB24">
        <f>M19</f>
        <v>35.450000000000003</v>
      </c>
      <c r="AC24">
        <f>M20</f>
        <v>24.025000000000002</v>
      </c>
      <c r="AD24">
        <f>M21</f>
        <v>17.125</v>
      </c>
    </row>
    <row r="25" spans="1:33" x14ac:dyDescent="0.25">
      <c r="A25" s="1">
        <v>2</v>
      </c>
      <c r="B25">
        <v>2</v>
      </c>
      <c r="C25">
        <f t="shared" si="1"/>
        <v>22</v>
      </c>
      <c r="D25">
        <v>40</v>
      </c>
      <c r="E25">
        <f t="shared" si="2"/>
        <v>240</v>
      </c>
      <c r="F25">
        <f t="shared" si="3"/>
        <v>240</v>
      </c>
      <c r="G25">
        <v>17.3</v>
      </c>
      <c r="H25">
        <f t="shared" si="4"/>
        <v>30.437499999999996</v>
      </c>
      <c r="I25">
        <f t="shared" si="5"/>
        <v>33.44166666666667</v>
      </c>
      <c r="J25">
        <f t="shared" si="6"/>
        <v>32.524999999999999</v>
      </c>
      <c r="K25">
        <f t="shared" si="7"/>
        <v>17.383333333333329</v>
      </c>
      <c r="L25">
        <f t="shared" si="8"/>
        <v>18.733333333333334</v>
      </c>
      <c r="M25">
        <f t="shared" si="9"/>
        <v>17.125</v>
      </c>
      <c r="N25">
        <f t="shared" si="10"/>
        <v>30.825000000000003</v>
      </c>
      <c r="O25">
        <f t="shared" si="11"/>
        <v>2.6166666666666671</v>
      </c>
      <c r="P25">
        <f t="shared" si="12"/>
        <v>-13.441666666666674</v>
      </c>
      <c r="Q25">
        <f t="shared" si="13"/>
        <v>-1.2666666666666657</v>
      </c>
      <c r="R25">
        <f t="shared" si="14"/>
        <v>-0.38750000000000639</v>
      </c>
      <c r="S25">
        <f t="shared" si="15"/>
        <v>0.12916666666667709</v>
      </c>
      <c r="T25">
        <f t="shared" si="16"/>
        <v>-0.52916666666666501</v>
      </c>
      <c r="U25">
        <f t="shared" si="17"/>
        <v>-0.6458333333333357</v>
      </c>
      <c r="V25">
        <f t="shared" si="18"/>
        <v>-13.525000000000002</v>
      </c>
      <c r="Z25" t="s">
        <v>44</v>
      </c>
      <c r="AA25">
        <f>M34</f>
        <v>57.25</v>
      </c>
      <c r="AB25">
        <f>M35</f>
        <v>40.35</v>
      </c>
      <c r="AC25">
        <f>M36</f>
        <v>25.85</v>
      </c>
      <c r="AD25">
        <f>M37</f>
        <v>21.574999999999999</v>
      </c>
    </row>
    <row r="26" spans="1:33" x14ac:dyDescent="0.25">
      <c r="A26" s="1">
        <v>2</v>
      </c>
      <c r="B26">
        <v>3</v>
      </c>
      <c r="C26">
        <f t="shared" si="1"/>
        <v>23</v>
      </c>
      <c r="D26">
        <v>10</v>
      </c>
      <c r="E26">
        <f t="shared" si="2"/>
        <v>310</v>
      </c>
      <c r="F26">
        <f t="shared" si="3"/>
        <v>210</v>
      </c>
      <c r="G26">
        <v>44.4</v>
      </c>
      <c r="H26">
        <f t="shared" si="4"/>
        <v>30.437499999999996</v>
      </c>
      <c r="I26">
        <f t="shared" si="5"/>
        <v>28.366666666666664</v>
      </c>
      <c r="J26">
        <f t="shared" si="6"/>
        <v>27.55</v>
      </c>
      <c r="K26">
        <f t="shared" si="7"/>
        <v>47.008333333333326</v>
      </c>
      <c r="L26">
        <f t="shared" si="8"/>
        <v>40.699999999999996</v>
      </c>
      <c r="M26">
        <f t="shared" si="9"/>
        <v>45.15</v>
      </c>
      <c r="N26">
        <f t="shared" si="10"/>
        <v>30.825000000000003</v>
      </c>
      <c r="O26">
        <f t="shared" si="11"/>
        <v>-2.4583333333333393</v>
      </c>
      <c r="P26">
        <f t="shared" si="12"/>
        <v>16.183333333333323</v>
      </c>
      <c r="Q26">
        <f t="shared" si="13"/>
        <v>-3.8499999999999943</v>
      </c>
      <c r="R26">
        <f t="shared" si="14"/>
        <v>-0.38750000000000639</v>
      </c>
      <c r="S26">
        <f t="shared" si="15"/>
        <v>-1.4708333333333172</v>
      </c>
      <c r="T26">
        <f t="shared" si="16"/>
        <v>-0.42916666666665648</v>
      </c>
      <c r="U26">
        <f t="shared" si="17"/>
        <v>5.9874999999999829</v>
      </c>
      <c r="V26">
        <f t="shared" si="18"/>
        <v>13.574999999999996</v>
      </c>
    </row>
    <row r="27" spans="1:33" x14ac:dyDescent="0.25">
      <c r="A27" s="1">
        <v>2</v>
      </c>
      <c r="B27">
        <v>3</v>
      </c>
      <c r="C27">
        <f t="shared" si="1"/>
        <v>23</v>
      </c>
      <c r="D27">
        <v>15</v>
      </c>
      <c r="E27">
        <f t="shared" si="2"/>
        <v>315</v>
      </c>
      <c r="F27">
        <f t="shared" si="3"/>
        <v>215</v>
      </c>
      <c r="G27">
        <v>25.6</v>
      </c>
      <c r="H27">
        <f t="shared" si="4"/>
        <v>30.437499999999996</v>
      </c>
      <c r="I27">
        <f t="shared" si="5"/>
        <v>28.366666666666664</v>
      </c>
      <c r="J27">
        <f t="shared" si="6"/>
        <v>27.55</v>
      </c>
      <c r="K27">
        <f t="shared" si="7"/>
        <v>36.141666666666673</v>
      </c>
      <c r="L27">
        <f t="shared" si="8"/>
        <v>31.5</v>
      </c>
      <c r="M27">
        <f t="shared" si="9"/>
        <v>35.450000000000003</v>
      </c>
      <c r="N27">
        <f t="shared" si="10"/>
        <v>30.825000000000003</v>
      </c>
      <c r="O27">
        <f t="shared" si="11"/>
        <v>-2.4583333333333393</v>
      </c>
      <c r="P27">
        <f t="shared" si="12"/>
        <v>5.31666666666667</v>
      </c>
      <c r="Q27">
        <f t="shared" si="13"/>
        <v>-2.1833333333333371</v>
      </c>
      <c r="R27">
        <f t="shared" si="14"/>
        <v>-0.38750000000000639</v>
      </c>
      <c r="S27">
        <f t="shared" si="15"/>
        <v>-0.30416666666666359</v>
      </c>
      <c r="T27">
        <f t="shared" si="16"/>
        <v>-0.42916666666665648</v>
      </c>
      <c r="U27">
        <f t="shared" si="17"/>
        <v>-4.7791666666666721</v>
      </c>
      <c r="V27">
        <f t="shared" si="18"/>
        <v>-5.2250000000000014</v>
      </c>
    </row>
    <row r="28" spans="1:33" x14ac:dyDescent="0.25">
      <c r="A28" s="1">
        <v>2</v>
      </c>
      <c r="B28">
        <v>3</v>
      </c>
      <c r="C28">
        <f t="shared" si="1"/>
        <v>23</v>
      </c>
      <c r="D28">
        <v>25</v>
      </c>
      <c r="E28">
        <f t="shared" si="2"/>
        <v>325</v>
      </c>
      <c r="F28">
        <f t="shared" si="3"/>
        <v>225</v>
      </c>
      <c r="G28">
        <v>22.5</v>
      </c>
      <c r="H28">
        <f t="shared" si="4"/>
        <v>30.437499999999996</v>
      </c>
      <c r="I28">
        <f t="shared" si="5"/>
        <v>28.366666666666664</v>
      </c>
      <c r="J28">
        <f t="shared" si="6"/>
        <v>27.55</v>
      </c>
      <c r="K28">
        <f t="shared" si="7"/>
        <v>22.766666666666666</v>
      </c>
      <c r="L28">
        <f t="shared" si="8"/>
        <v>24.133333333333336</v>
      </c>
      <c r="M28">
        <f t="shared" si="9"/>
        <v>24.025000000000002</v>
      </c>
      <c r="N28">
        <f t="shared" si="10"/>
        <v>30.825000000000003</v>
      </c>
      <c r="O28">
        <f t="shared" si="11"/>
        <v>-2.4583333333333393</v>
      </c>
      <c r="P28">
        <f t="shared" si="12"/>
        <v>-8.0583333333333371</v>
      </c>
      <c r="Q28">
        <f t="shared" si="13"/>
        <v>3.8250000000000099</v>
      </c>
      <c r="R28">
        <f t="shared" si="14"/>
        <v>-0.38750000000000639</v>
      </c>
      <c r="S28">
        <f t="shared" si="15"/>
        <v>1.6458333333333428</v>
      </c>
      <c r="T28">
        <f t="shared" si="16"/>
        <v>-0.42916666666665648</v>
      </c>
      <c r="U28">
        <f t="shared" si="17"/>
        <v>-2.4625000000000199</v>
      </c>
      <c r="V28">
        <f t="shared" si="18"/>
        <v>-8.3250000000000028</v>
      </c>
      <c r="Z28" s="2" t="s">
        <v>23</v>
      </c>
      <c r="AA28" s="2" t="s">
        <v>46</v>
      </c>
      <c r="AB28" s="2" t="s">
        <v>18</v>
      </c>
      <c r="AC28" s="2" t="s">
        <v>26</v>
      </c>
      <c r="AD28" s="2" t="s">
        <v>34</v>
      </c>
      <c r="AE28" s="2" t="s">
        <v>35</v>
      </c>
      <c r="AF28" s="2" t="s">
        <v>53</v>
      </c>
      <c r="AG28" s="2" t="s">
        <v>37</v>
      </c>
    </row>
    <row r="29" spans="1:33" x14ac:dyDescent="0.25">
      <c r="A29" s="1">
        <v>2</v>
      </c>
      <c r="B29">
        <v>3</v>
      </c>
      <c r="C29">
        <f t="shared" si="1"/>
        <v>23</v>
      </c>
      <c r="D29">
        <v>40</v>
      </c>
      <c r="E29">
        <f t="shared" si="2"/>
        <v>340</v>
      </c>
      <c r="F29">
        <f t="shared" si="3"/>
        <v>240</v>
      </c>
      <c r="G29">
        <v>17.7</v>
      </c>
      <c r="H29">
        <f t="shared" si="4"/>
        <v>30.437499999999996</v>
      </c>
      <c r="I29">
        <f t="shared" si="5"/>
        <v>28.366666666666664</v>
      </c>
      <c r="J29">
        <f t="shared" si="6"/>
        <v>27.55</v>
      </c>
      <c r="K29">
        <f t="shared" si="7"/>
        <v>17.383333333333329</v>
      </c>
      <c r="L29">
        <f t="shared" si="8"/>
        <v>17.133333333333336</v>
      </c>
      <c r="M29">
        <f t="shared" si="9"/>
        <v>17.125</v>
      </c>
      <c r="N29">
        <f t="shared" si="10"/>
        <v>30.825000000000003</v>
      </c>
      <c r="O29">
        <f t="shared" si="11"/>
        <v>-2.4583333333333393</v>
      </c>
      <c r="P29">
        <f t="shared" si="12"/>
        <v>-13.441666666666674</v>
      </c>
      <c r="Q29">
        <f t="shared" si="13"/>
        <v>2.2083333333333464</v>
      </c>
      <c r="R29">
        <f t="shared" si="14"/>
        <v>-0.38750000000000639</v>
      </c>
      <c r="S29">
        <f t="shared" si="15"/>
        <v>0.12916666666667709</v>
      </c>
      <c r="T29">
        <f t="shared" si="16"/>
        <v>-0.42916666666665648</v>
      </c>
      <c r="U29">
        <f t="shared" si="17"/>
        <v>1.2541666666666487</v>
      </c>
      <c r="V29">
        <f t="shared" si="18"/>
        <v>-13.125000000000004</v>
      </c>
      <c r="Z29" s="2" t="s">
        <v>45</v>
      </c>
      <c r="AA29" s="2">
        <f>SUMPRODUCT(AA15:AD15,$AA$21:$AD$21)</f>
        <v>-21.722441666666672</v>
      </c>
      <c r="AB29" s="2">
        <f>12*AA29^2</f>
        <v>5662.3736635408359</v>
      </c>
      <c r="AC29" s="2">
        <v>1</v>
      </c>
      <c r="AD29" s="2">
        <f>AB29/AC29</f>
        <v>5662.3736635408359</v>
      </c>
      <c r="AE29" s="2">
        <f>AD29/$AB$6</f>
        <v>109.23178905539498</v>
      </c>
      <c r="AF29" s="2">
        <f>FINV(0.05,AC29,$Z$6)</f>
        <v>5.1173550291992269</v>
      </c>
      <c r="AG29" s="2">
        <f>_xlfn.F.DIST.RT(AE29,AC29,$Z$6)</f>
        <v>2.4748829866350411E-6</v>
      </c>
    </row>
    <row r="30" spans="1:33" x14ac:dyDescent="0.25">
      <c r="A30" s="1">
        <v>2</v>
      </c>
      <c r="B30">
        <v>4</v>
      </c>
      <c r="C30">
        <f t="shared" si="1"/>
        <v>24</v>
      </c>
      <c r="D30">
        <v>10</v>
      </c>
      <c r="E30">
        <f t="shared" si="2"/>
        <v>410</v>
      </c>
      <c r="F30">
        <f t="shared" si="3"/>
        <v>210</v>
      </c>
      <c r="G30">
        <v>49</v>
      </c>
      <c r="H30">
        <f t="shared" si="4"/>
        <v>30.437499999999996</v>
      </c>
      <c r="I30">
        <f t="shared" si="5"/>
        <v>34</v>
      </c>
      <c r="J30">
        <f t="shared" si="6"/>
        <v>35.825000000000003</v>
      </c>
      <c r="K30">
        <f t="shared" si="7"/>
        <v>47.008333333333326</v>
      </c>
      <c r="L30">
        <f t="shared" si="8"/>
        <v>50.466666666666661</v>
      </c>
      <c r="M30">
        <f t="shared" si="9"/>
        <v>45.15</v>
      </c>
      <c r="N30">
        <f t="shared" si="10"/>
        <v>30.825000000000003</v>
      </c>
      <c r="O30">
        <f t="shared" si="11"/>
        <v>3.1749999999999972</v>
      </c>
      <c r="P30">
        <f t="shared" si="12"/>
        <v>16.183333333333323</v>
      </c>
      <c r="Q30">
        <f t="shared" si="13"/>
        <v>0.28333333333333854</v>
      </c>
      <c r="R30">
        <f t="shared" si="14"/>
        <v>-0.38750000000000639</v>
      </c>
      <c r="S30">
        <f t="shared" si="15"/>
        <v>-1.4708333333333172</v>
      </c>
      <c r="T30">
        <f t="shared" si="16"/>
        <v>2.2125000000000092</v>
      </c>
      <c r="U30">
        <f t="shared" si="17"/>
        <v>-1.82083333333334</v>
      </c>
      <c r="V30">
        <f t="shared" si="18"/>
        <v>18.174999999999997</v>
      </c>
      <c r="Z30" s="2" t="s">
        <v>47</v>
      </c>
      <c r="AA30" s="2">
        <f t="shared" ref="AA30:AA31" si="20">SUMPRODUCT(AA16:AD16,$AA$21:$AD$21)</f>
        <v>8.0008999999999943</v>
      </c>
      <c r="AB30" s="2">
        <f t="shared" ref="AB30:AB31" si="21">12*AA30^2</f>
        <v>768.1728097199989</v>
      </c>
      <c r="AC30" s="2">
        <v>1</v>
      </c>
      <c r="AD30" s="2">
        <f t="shared" ref="AD30:AD31" si="22">AB30/AC30</f>
        <v>768.1728097199989</v>
      </c>
      <c r="AE30" s="2">
        <f t="shared" ref="AE30:AE31" si="23">AD30/$AB$6</f>
        <v>14.818677695133683</v>
      </c>
      <c r="AF30" s="2">
        <f t="shared" ref="AF30:AF31" si="24">FINV(0.05,AC30,$Z$6)</f>
        <v>5.1173550291992269</v>
      </c>
      <c r="AG30" s="2">
        <f t="shared" ref="AG30:AG31" si="25">_xlfn.F.DIST.RT(AE30,AC30,$Z$6)</f>
        <v>3.9092813986784597E-3</v>
      </c>
    </row>
    <row r="31" spans="1:33" x14ac:dyDescent="0.25">
      <c r="A31" s="1">
        <v>2</v>
      </c>
      <c r="B31">
        <v>4</v>
      </c>
      <c r="C31">
        <f t="shared" si="1"/>
        <v>24</v>
      </c>
      <c r="D31">
        <v>15</v>
      </c>
      <c r="E31">
        <f t="shared" si="2"/>
        <v>415</v>
      </c>
      <c r="F31">
        <f t="shared" si="3"/>
        <v>215</v>
      </c>
      <c r="G31">
        <v>50.4</v>
      </c>
      <c r="H31">
        <f t="shared" si="4"/>
        <v>30.437499999999996</v>
      </c>
      <c r="I31">
        <f t="shared" si="5"/>
        <v>34</v>
      </c>
      <c r="J31">
        <f t="shared" si="6"/>
        <v>35.825000000000003</v>
      </c>
      <c r="K31">
        <f t="shared" si="7"/>
        <v>36.141666666666673</v>
      </c>
      <c r="L31">
        <f t="shared" si="8"/>
        <v>43.5</v>
      </c>
      <c r="M31">
        <f t="shared" si="9"/>
        <v>35.450000000000003</v>
      </c>
      <c r="N31">
        <f t="shared" si="10"/>
        <v>30.825000000000003</v>
      </c>
      <c r="O31">
        <f t="shared" si="11"/>
        <v>3.1749999999999972</v>
      </c>
      <c r="P31">
        <f t="shared" si="12"/>
        <v>5.31666666666667</v>
      </c>
      <c r="Q31">
        <f t="shared" si="13"/>
        <v>4.18333333333333</v>
      </c>
      <c r="R31">
        <f t="shared" si="14"/>
        <v>-0.38750000000000639</v>
      </c>
      <c r="S31">
        <f t="shared" si="15"/>
        <v>-0.30416666666666359</v>
      </c>
      <c r="T31">
        <f t="shared" si="16"/>
        <v>2.2125000000000092</v>
      </c>
      <c r="U31">
        <f t="shared" si="17"/>
        <v>5.37916666666667</v>
      </c>
      <c r="V31">
        <f t="shared" si="18"/>
        <v>19.574999999999996</v>
      </c>
      <c r="Z31" s="2" t="s">
        <v>48</v>
      </c>
      <c r="AA31" s="2">
        <f t="shared" si="20"/>
        <v>-0.54084999999999184</v>
      </c>
      <c r="AB31" s="2">
        <f t="shared" si="21"/>
        <v>3.5102246699998938</v>
      </c>
      <c r="AC31" s="2">
        <v>1</v>
      </c>
      <c r="AD31" s="2">
        <f t="shared" si="22"/>
        <v>3.5102246699998938</v>
      </c>
      <c r="AE31" s="2">
        <f t="shared" si="23"/>
        <v>6.7715086194206381E-2</v>
      </c>
      <c r="AF31" s="2">
        <f t="shared" si="24"/>
        <v>5.1173550291992269</v>
      </c>
      <c r="AG31" s="2">
        <f t="shared" si="25"/>
        <v>0.80054870630021358</v>
      </c>
    </row>
    <row r="32" spans="1:33" x14ac:dyDescent="0.25">
      <c r="A32" s="1">
        <v>2</v>
      </c>
      <c r="B32">
        <v>4</v>
      </c>
      <c r="C32">
        <f t="shared" si="1"/>
        <v>24</v>
      </c>
      <c r="D32">
        <v>25</v>
      </c>
      <c r="E32">
        <f t="shared" si="2"/>
        <v>425</v>
      </c>
      <c r="F32">
        <f t="shared" si="3"/>
        <v>225</v>
      </c>
      <c r="G32">
        <v>25.2</v>
      </c>
      <c r="H32">
        <f t="shared" si="4"/>
        <v>30.437499999999996</v>
      </c>
      <c r="I32">
        <f t="shared" si="5"/>
        <v>34</v>
      </c>
      <c r="J32">
        <f t="shared" si="6"/>
        <v>35.825000000000003</v>
      </c>
      <c r="K32">
        <f t="shared" si="7"/>
        <v>22.766666666666666</v>
      </c>
      <c r="L32">
        <f t="shared" si="8"/>
        <v>23.333333333333332</v>
      </c>
      <c r="M32">
        <f t="shared" si="9"/>
        <v>24.025000000000002</v>
      </c>
      <c r="N32">
        <f t="shared" si="10"/>
        <v>30.825000000000003</v>
      </c>
      <c r="O32">
        <f t="shared" si="11"/>
        <v>3.1749999999999972</v>
      </c>
      <c r="P32">
        <f t="shared" si="12"/>
        <v>-8.0583333333333371</v>
      </c>
      <c r="Q32">
        <f t="shared" si="13"/>
        <v>-2.6083333333333343</v>
      </c>
      <c r="R32">
        <f t="shared" si="14"/>
        <v>-0.38750000000000639</v>
      </c>
      <c r="S32">
        <f t="shared" si="15"/>
        <v>1.6458333333333428</v>
      </c>
      <c r="T32">
        <f t="shared" si="16"/>
        <v>2.2125000000000092</v>
      </c>
      <c r="U32">
        <f t="shared" si="17"/>
        <v>-1.604166666666675</v>
      </c>
      <c r="V32">
        <f t="shared" si="18"/>
        <v>-5.6250000000000036</v>
      </c>
    </row>
    <row r="33" spans="1:32" x14ac:dyDescent="0.25">
      <c r="A33" s="1">
        <v>2</v>
      </c>
      <c r="B33">
        <v>4</v>
      </c>
      <c r="C33">
        <f t="shared" si="1"/>
        <v>24</v>
      </c>
      <c r="D33">
        <v>40</v>
      </c>
      <c r="E33">
        <f t="shared" si="2"/>
        <v>440</v>
      </c>
      <c r="F33">
        <f t="shared" si="3"/>
        <v>240</v>
      </c>
      <c r="G33">
        <v>18.7</v>
      </c>
      <c r="H33">
        <f t="shared" si="4"/>
        <v>30.437499999999996</v>
      </c>
      <c r="I33">
        <f t="shared" si="5"/>
        <v>34</v>
      </c>
      <c r="J33">
        <f t="shared" si="6"/>
        <v>35.825000000000003</v>
      </c>
      <c r="K33">
        <f t="shared" si="7"/>
        <v>17.383333333333329</v>
      </c>
      <c r="L33">
        <f t="shared" si="8"/>
        <v>18.7</v>
      </c>
      <c r="M33">
        <f t="shared" si="9"/>
        <v>17.125</v>
      </c>
      <c r="N33">
        <f t="shared" si="10"/>
        <v>30.825000000000003</v>
      </c>
      <c r="O33">
        <f t="shared" si="11"/>
        <v>3.1749999999999972</v>
      </c>
      <c r="P33">
        <f t="shared" si="12"/>
        <v>-13.441666666666674</v>
      </c>
      <c r="Q33">
        <f t="shared" si="13"/>
        <v>-1.8583333333333272</v>
      </c>
      <c r="R33">
        <f t="shared" si="14"/>
        <v>-0.38750000000000639</v>
      </c>
      <c r="S33">
        <f t="shared" si="15"/>
        <v>0.12916666666667709</v>
      </c>
      <c r="T33">
        <f t="shared" si="16"/>
        <v>2.2125000000000092</v>
      </c>
      <c r="U33">
        <f t="shared" si="17"/>
        <v>-1.9541666666666799</v>
      </c>
      <c r="V33">
        <f t="shared" si="18"/>
        <v>-12.125000000000004</v>
      </c>
      <c r="Z33" t="s">
        <v>49</v>
      </c>
      <c r="AA33" t="s">
        <v>46</v>
      </c>
      <c r="AB33" t="s">
        <v>18</v>
      </c>
    </row>
    <row r="34" spans="1:32" x14ac:dyDescent="0.25">
      <c r="A34" s="1">
        <v>3</v>
      </c>
      <c r="B34">
        <v>1</v>
      </c>
      <c r="C34">
        <f t="shared" si="1"/>
        <v>31</v>
      </c>
      <c r="D34">
        <v>10</v>
      </c>
      <c r="E34">
        <f t="shared" si="2"/>
        <v>110</v>
      </c>
      <c r="F34">
        <f t="shared" si="3"/>
        <v>310</v>
      </c>
      <c r="G34">
        <v>68.7</v>
      </c>
      <c r="H34">
        <f t="shared" si="4"/>
        <v>36.256250000000009</v>
      </c>
      <c r="I34">
        <f t="shared" si="5"/>
        <v>27.491666666666664</v>
      </c>
      <c r="J34">
        <f t="shared" si="6"/>
        <v>33.575000000000003</v>
      </c>
      <c r="K34">
        <f t="shared" si="7"/>
        <v>47.008333333333326</v>
      </c>
      <c r="L34">
        <f t="shared" si="8"/>
        <v>49.6</v>
      </c>
      <c r="M34">
        <f t="shared" si="9"/>
        <v>57.25</v>
      </c>
      <c r="N34">
        <f t="shared" si="10"/>
        <v>30.825000000000003</v>
      </c>
      <c r="O34">
        <f t="shared" si="11"/>
        <v>-3.3333333333333393</v>
      </c>
      <c r="P34">
        <f t="shared" si="12"/>
        <v>16.183333333333323</v>
      </c>
      <c r="Q34">
        <f t="shared" si="13"/>
        <v>5.9250000000000149</v>
      </c>
      <c r="R34">
        <f t="shared" si="14"/>
        <v>5.4312500000000057</v>
      </c>
      <c r="S34">
        <f t="shared" si="15"/>
        <v>4.8104166666666686</v>
      </c>
      <c r="T34">
        <f t="shared" si="16"/>
        <v>0.65208333333333357</v>
      </c>
      <c r="U34">
        <f t="shared" si="17"/>
        <v>8.2062499999999972</v>
      </c>
      <c r="V34">
        <f t="shared" si="18"/>
        <v>37.875</v>
      </c>
      <c r="Z34" t="s">
        <v>45</v>
      </c>
      <c r="AA34">
        <f>SUMPRODUCT(AA15:AD15,$AA$23:$AD$23)</f>
        <v>-19.473500000000001</v>
      </c>
      <c r="AB34">
        <f>4*AA34^2</f>
        <v>1516.8688090000003</v>
      </c>
    </row>
    <row r="35" spans="1:32" x14ac:dyDescent="0.25">
      <c r="A35" s="1">
        <v>3</v>
      </c>
      <c r="B35">
        <v>1</v>
      </c>
      <c r="C35">
        <f t="shared" si="1"/>
        <v>31</v>
      </c>
      <c r="D35">
        <v>15</v>
      </c>
      <c r="E35">
        <f t="shared" si="2"/>
        <v>115</v>
      </c>
      <c r="F35">
        <f t="shared" si="3"/>
        <v>315</v>
      </c>
      <c r="G35">
        <v>26.2</v>
      </c>
      <c r="H35">
        <f t="shared" si="4"/>
        <v>36.256250000000009</v>
      </c>
      <c r="I35">
        <f t="shared" si="5"/>
        <v>27.491666666666664</v>
      </c>
      <c r="J35">
        <f t="shared" si="6"/>
        <v>33.575000000000003</v>
      </c>
      <c r="K35">
        <f t="shared" si="7"/>
        <v>36.141666666666673</v>
      </c>
      <c r="L35">
        <f t="shared" si="8"/>
        <v>27.233333333333334</v>
      </c>
      <c r="M35">
        <f t="shared" si="9"/>
        <v>40.35</v>
      </c>
      <c r="N35">
        <f t="shared" si="10"/>
        <v>30.825000000000003</v>
      </c>
      <c r="O35">
        <f t="shared" si="11"/>
        <v>-3.3333333333333393</v>
      </c>
      <c r="P35">
        <f t="shared" si="12"/>
        <v>5.31666666666667</v>
      </c>
      <c r="Q35">
        <f t="shared" si="13"/>
        <v>-5.5750000000000028</v>
      </c>
      <c r="R35">
        <f t="shared" si="14"/>
        <v>5.4312500000000057</v>
      </c>
      <c r="S35">
        <f t="shared" si="15"/>
        <v>-1.2229166666666771</v>
      </c>
      <c r="T35">
        <f t="shared" si="16"/>
        <v>0.65208333333333357</v>
      </c>
      <c r="U35">
        <f t="shared" si="17"/>
        <v>-5.8937500000000007</v>
      </c>
      <c r="V35">
        <f t="shared" si="18"/>
        <v>-4.6250000000000036</v>
      </c>
      <c r="Z35" t="s">
        <v>47</v>
      </c>
      <c r="AA35">
        <f t="shared" ref="AA35:AA36" si="26">SUMPRODUCT(AA16:AD16,$AA$23:$AD$23)</f>
        <v>5.9493749999999999</v>
      </c>
      <c r="AB35">
        <f t="shared" ref="AB35:AB36" si="27">4*AA35^2</f>
        <v>141.5802515625</v>
      </c>
    </row>
    <row r="36" spans="1:32" x14ac:dyDescent="0.25">
      <c r="A36" s="1">
        <v>3</v>
      </c>
      <c r="B36">
        <v>1</v>
      </c>
      <c r="C36">
        <f t="shared" si="1"/>
        <v>31</v>
      </c>
      <c r="D36">
        <v>25</v>
      </c>
      <c r="E36">
        <f t="shared" si="2"/>
        <v>125</v>
      </c>
      <c r="F36">
        <f t="shared" si="3"/>
        <v>325</v>
      </c>
      <c r="G36">
        <v>20.5</v>
      </c>
      <c r="H36">
        <f t="shared" si="4"/>
        <v>36.256250000000009</v>
      </c>
      <c r="I36">
        <f t="shared" si="5"/>
        <v>27.491666666666664</v>
      </c>
      <c r="J36">
        <f t="shared" si="6"/>
        <v>33.575000000000003</v>
      </c>
      <c r="K36">
        <f t="shared" si="7"/>
        <v>22.766666666666666</v>
      </c>
      <c r="L36">
        <f t="shared" si="8"/>
        <v>18.166666666666668</v>
      </c>
      <c r="M36">
        <f t="shared" si="9"/>
        <v>25.85</v>
      </c>
      <c r="N36">
        <f t="shared" si="10"/>
        <v>30.825000000000003</v>
      </c>
      <c r="O36">
        <f t="shared" si="11"/>
        <v>-3.3333333333333393</v>
      </c>
      <c r="P36">
        <f t="shared" si="12"/>
        <v>-8.0583333333333371</v>
      </c>
      <c r="Q36">
        <f t="shared" si="13"/>
        <v>-1.2666666666666586</v>
      </c>
      <c r="R36">
        <f t="shared" si="14"/>
        <v>5.4312500000000057</v>
      </c>
      <c r="S36">
        <f t="shared" si="15"/>
        <v>-2.34791666666667</v>
      </c>
      <c r="T36">
        <f t="shared" si="16"/>
        <v>0.65208333333333357</v>
      </c>
      <c r="U36">
        <f t="shared" si="17"/>
        <v>-1.4020833333333336</v>
      </c>
      <c r="V36">
        <f t="shared" si="18"/>
        <v>-10.325000000000003</v>
      </c>
      <c r="Z36" t="s">
        <v>48</v>
      </c>
      <c r="AA36">
        <f t="shared" si="26"/>
        <v>1.8987750000000008</v>
      </c>
      <c r="AB36">
        <f t="shared" si="27"/>
        <v>14.421386002500011</v>
      </c>
    </row>
    <row r="37" spans="1:32" x14ac:dyDescent="0.25">
      <c r="A37" s="1">
        <v>3</v>
      </c>
      <c r="B37">
        <v>1</v>
      </c>
      <c r="C37">
        <f t="shared" si="1"/>
        <v>31</v>
      </c>
      <c r="D37">
        <v>40</v>
      </c>
      <c r="E37">
        <f t="shared" si="2"/>
        <v>140</v>
      </c>
      <c r="F37">
        <f t="shared" si="3"/>
        <v>340</v>
      </c>
      <c r="G37">
        <v>18.899999999999999</v>
      </c>
      <c r="H37">
        <f t="shared" si="4"/>
        <v>36.256250000000009</v>
      </c>
      <c r="I37">
        <f t="shared" si="5"/>
        <v>27.491666666666664</v>
      </c>
      <c r="J37">
        <f t="shared" si="6"/>
        <v>33.575000000000003</v>
      </c>
      <c r="K37">
        <f t="shared" si="7"/>
        <v>17.383333333333329</v>
      </c>
      <c r="L37">
        <f t="shared" si="8"/>
        <v>14.966666666666667</v>
      </c>
      <c r="M37">
        <f t="shared" si="9"/>
        <v>21.574999999999999</v>
      </c>
      <c r="N37">
        <f t="shared" si="10"/>
        <v>30.825000000000003</v>
      </c>
      <c r="O37">
        <f t="shared" si="11"/>
        <v>-3.3333333333333393</v>
      </c>
      <c r="P37">
        <f t="shared" si="12"/>
        <v>-13.441666666666674</v>
      </c>
      <c r="Q37">
        <f t="shared" si="13"/>
        <v>0.91666666666667851</v>
      </c>
      <c r="R37">
        <f t="shared" si="14"/>
        <v>5.4312500000000057</v>
      </c>
      <c r="S37">
        <f t="shared" si="15"/>
        <v>-1.2395833333333357</v>
      </c>
      <c r="T37">
        <f t="shared" si="16"/>
        <v>0.65208333333333357</v>
      </c>
      <c r="U37">
        <f t="shared" si="17"/>
        <v>-0.91041666666666998</v>
      </c>
      <c r="V37">
        <f t="shared" si="18"/>
        <v>-11.925000000000004</v>
      </c>
    </row>
    <row r="38" spans="1:32" x14ac:dyDescent="0.25">
      <c r="A38" s="1">
        <v>3</v>
      </c>
      <c r="B38">
        <v>2</v>
      </c>
      <c r="C38">
        <f t="shared" si="1"/>
        <v>32</v>
      </c>
      <c r="D38">
        <v>10</v>
      </c>
      <c r="E38">
        <f t="shared" si="2"/>
        <v>210</v>
      </c>
      <c r="F38">
        <f t="shared" si="3"/>
        <v>310</v>
      </c>
      <c r="G38">
        <v>56.2</v>
      </c>
      <c r="H38">
        <f t="shared" si="4"/>
        <v>36.256250000000009</v>
      </c>
      <c r="I38">
        <f t="shared" si="5"/>
        <v>33.44166666666667</v>
      </c>
      <c r="J38">
        <f t="shared" si="6"/>
        <v>39.674999999999997</v>
      </c>
      <c r="K38">
        <f t="shared" si="7"/>
        <v>47.008333333333326</v>
      </c>
      <c r="L38">
        <f t="shared" si="8"/>
        <v>47.266666666666673</v>
      </c>
      <c r="M38">
        <f t="shared" si="9"/>
        <v>57.25</v>
      </c>
      <c r="N38">
        <f t="shared" si="10"/>
        <v>30.825000000000003</v>
      </c>
      <c r="O38">
        <f t="shared" si="11"/>
        <v>2.6166666666666671</v>
      </c>
      <c r="P38">
        <f t="shared" si="12"/>
        <v>16.183333333333323</v>
      </c>
      <c r="Q38">
        <f t="shared" si="13"/>
        <v>-2.3583333333333201</v>
      </c>
      <c r="R38">
        <f t="shared" si="14"/>
        <v>5.4312500000000057</v>
      </c>
      <c r="S38">
        <f t="shared" si="15"/>
        <v>4.8104166666666686</v>
      </c>
      <c r="T38">
        <f t="shared" si="16"/>
        <v>0.80208333333332149</v>
      </c>
      <c r="U38">
        <f t="shared" si="17"/>
        <v>-2.1104166666666728</v>
      </c>
      <c r="V38">
        <f t="shared" si="18"/>
        <v>25.375</v>
      </c>
      <c r="Z38" t="s">
        <v>50</v>
      </c>
      <c r="AA38" t="s">
        <v>46</v>
      </c>
      <c r="AB38" t="s">
        <v>18</v>
      </c>
    </row>
    <row r="39" spans="1:32" x14ac:dyDescent="0.25">
      <c r="A39" s="1">
        <v>3</v>
      </c>
      <c r="B39">
        <v>2</v>
      </c>
      <c r="C39">
        <f t="shared" si="1"/>
        <v>32</v>
      </c>
      <c r="D39">
        <v>15</v>
      </c>
      <c r="E39">
        <f t="shared" si="2"/>
        <v>215</v>
      </c>
      <c r="F39">
        <f t="shared" si="3"/>
        <v>315</v>
      </c>
      <c r="G39">
        <v>48.1</v>
      </c>
      <c r="H39">
        <f t="shared" si="4"/>
        <v>36.256250000000009</v>
      </c>
      <c r="I39">
        <f t="shared" si="5"/>
        <v>33.44166666666667</v>
      </c>
      <c r="J39">
        <f t="shared" si="6"/>
        <v>39.674999999999997</v>
      </c>
      <c r="K39">
        <f t="shared" si="7"/>
        <v>36.141666666666673</v>
      </c>
      <c r="L39">
        <f t="shared" si="8"/>
        <v>42.333333333333336</v>
      </c>
      <c r="M39">
        <f t="shared" si="9"/>
        <v>40.35</v>
      </c>
      <c r="N39">
        <f t="shared" si="10"/>
        <v>30.825000000000003</v>
      </c>
      <c r="O39">
        <f t="shared" si="11"/>
        <v>2.6166666666666671</v>
      </c>
      <c r="P39">
        <f t="shared" si="12"/>
        <v>5.31666666666667</v>
      </c>
      <c r="Q39">
        <f t="shared" si="13"/>
        <v>3.5749999999999957</v>
      </c>
      <c r="R39">
        <f t="shared" si="14"/>
        <v>5.4312500000000057</v>
      </c>
      <c r="S39">
        <f t="shared" si="15"/>
        <v>-1.2229166666666771</v>
      </c>
      <c r="T39">
        <f t="shared" si="16"/>
        <v>0.80208333333332149</v>
      </c>
      <c r="U39">
        <f t="shared" si="17"/>
        <v>0.75625000000002274</v>
      </c>
      <c r="V39">
        <f t="shared" si="18"/>
        <v>17.274999999999999</v>
      </c>
      <c r="Z39" t="s">
        <v>45</v>
      </c>
      <c r="AA39">
        <f>SUMPRODUCT(AA15:AD15,$AA$24:$AD$24)</f>
        <v>-20.541825000000003</v>
      </c>
      <c r="AB39">
        <f>4*AA39^2</f>
        <v>1687.8662973225005</v>
      </c>
    </row>
    <row r="40" spans="1:32" x14ac:dyDescent="0.25">
      <c r="A40" s="1">
        <v>3</v>
      </c>
      <c r="B40">
        <v>2</v>
      </c>
      <c r="C40">
        <f t="shared" si="1"/>
        <v>32</v>
      </c>
      <c r="D40">
        <v>25</v>
      </c>
      <c r="E40">
        <f t="shared" si="2"/>
        <v>225</v>
      </c>
      <c r="F40">
        <f t="shared" si="3"/>
        <v>325</v>
      </c>
      <c r="G40">
        <v>28.2</v>
      </c>
      <c r="H40">
        <f t="shared" si="4"/>
        <v>36.256250000000009</v>
      </c>
      <c r="I40">
        <f t="shared" si="5"/>
        <v>33.44166666666667</v>
      </c>
      <c r="J40">
        <f t="shared" si="6"/>
        <v>39.674999999999997</v>
      </c>
      <c r="K40">
        <f t="shared" si="7"/>
        <v>22.766666666666666</v>
      </c>
      <c r="L40">
        <f t="shared" si="8"/>
        <v>25.433333333333334</v>
      </c>
      <c r="M40">
        <f t="shared" si="9"/>
        <v>25.85</v>
      </c>
      <c r="N40">
        <f t="shared" si="10"/>
        <v>30.825000000000003</v>
      </c>
      <c r="O40">
        <f t="shared" si="11"/>
        <v>2.6166666666666671</v>
      </c>
      <c r="P40">
        <f t="shared" si="12"/>
        <v>-8.0583333333333371</v>
      </c>
      <c r="Q40">
        <f t="shared" si="13"/>
        <v>5.0000000000000711E-2</v>
      </c>
      <c r="R40">
        <f t="shared" si="14"/>
        <v>5.4312500000000057</v>
      </c>
      <c r="S40">
        <f t="shared" si="15"/>
        <v>-2.34791666666667</v>
      </c>
      <c r="T40">
        <f t="shared" si="16"/>
        <v>0.80208333333332149</v>
      </c>
      <c r="U40">
        <f t="shared" si="17"/>
        <v>-1.1187499999999915</v>
      </c>
      <c r="V40">
        <f t="shared" si="18"/>
        <v>-2.6250000000000036</v>
      </c>
      <c r="Z40" t="s">
        <v>47</v>
      </c>
      <c r="AA40">
        <f t="shared" ref="AA40:AA41" si="28">SUMPRODUCT(AA16:AD16,$AA$24:$AD$24)</f>
        <v>6.1303499999999991</v>
      </c>
      <c r="AB40">
        <f t="shared" ref="AB40:AB41" si="29">4*AA40^2</f>
        <v>150.32476448999995</v>
      </c>
    </row>
    <row r="41" spans="1:32" x14ac:dyDescent="0.25">
      <c r="A41" s="1">
        <v>3</v>
      </c>
      <c r="B41">
        <v>2</v>
      </c>
      <c r="C41">
        <f t="shared" si="1"/>
        <v>32</v>
      </c>
      <c r="D41">
        <v>40</v>
      </c>
      <c r="E41">
        <f t="shared" si="2"/>
        <v>240</v>
      </c>
      <c r="F41">
        <f t="shared" si="3"/>
        <v>340</v>
      </c>
      <c r="G41">
        <v>26.2</v>
      </c>
      <c r="H41">
        <f t="shared" si="4"/>
        <v>36.256250000000009</v>
      </c>
      <c r="I41">
        <f t="shared" si="5"/>
        <v>33.44166666666667</v>
      </c>
      <c r="J41">
        <f t="shared" si="6"/>
        <v>39.674999999999997</v>
      </c>
      <c r="K41">
        <f t="shared" si="7"/>
        <v>17.383333333333329</v>
      </c>
      <c r="L41">
        <f t="shared" si="8"/>
        <v>18.733333333333334</v>
      </c>
      <c r="M41">
        <f t="shared" si="9"/>
        <v>21.574999999999999</v>
      </c>
      <c r="N41">
        <f t="shared" si="10"/>
        <v>30.825000000000003</v>
      </c>
      <c r="O41">
        <f t="shared" si="11"/>
        <v>2.6166666666666671</v>
      </c>
      <c r="P41">
        <f t="shared" si="12"/>
        <v>-13.441666666666674</v>
      </c>
      <c r="Q41">
        <f t="shared" si="13"/>
        <v>-1.2666666666666657</v>
      </c>
      <c r="R41">
        <f t="shared" si="14"/>
        <v>5.4312500000000057</v>
      </c>
      <c r="S41">
        <f t="shared" si="15"/>
        <v>-1.2395833333333357</v>
      </c>
      <c r="T41">
        <f t="shared" si="16"/>
        <v>0.80208333333332149</v>
      </c>
      <c r="U41">
        <f t="shared" si="17"/>
        <v>2.4729166666666771</v>
      </c>
      <c r="V41">
        <f t="shared" si="18"/>
        <v>-4.6250000000000036</v>
      </c>
      <c r="Z41" t="s">
        <v>48</v>
      </c>
      <c r="AA41">
        <f t="shared" si="28"/>
        <v>-0.84389999999999765</v>
      </c>
      <c r="AB41">
        <f t="shared" si="29"/>
        <v>2.8486688399999842</v>
      </c>
    </row>
    <row r="42" spans="1:32" x14ac:dyDescent="0.25">
      <c r="A42" s="1">
        <v>3</v>
      </c>
      <c r="B42">
        <v>3</v>
      </c>
      <c r="C42">
        <f t="shared" si="1"/>
        <v>33</v>
      </c>
      <c r="D42">
        <v>10</v>
      </c>
      <c r="E42">
        <f t="shared" si="2"/>
        <v>310</v>
      </c>
      <c r="F42">
        <f t="shared" si="3"/>
        <v>310</v>
      </c>
      <c r="G42">
        <v>44.8</v>
      </c>
      <c r="H42">
        <f t="shared" si="4"/>
        <v>36.256250000000009</v>
      </c>
      <c r="I42">
        <f t="shared" si="5"/>
        <v>28.366666666666664</v>
      </c>
      <c r="J42">
        <f t="shared" si="6"/>
        <v>33.774999999999999</v>
      </c>
      <c r="K42">
        <f t="shared" si="7"/>
        <v>47.008333333333326</v>
      </c>
      <c r="L42">
        <f t="shared" si="8"/>
        <v>40.699999999999996</v>
      </c>
      <c r="M42">
        <f t="shared" si="9"/>
        <v>57.25</v>
      </c>
      <c r="N42">
        <f t="shared" si="10"/>
        <v>30.825000000000003</v>
      </c>
      <c r="O42">
        <f t="shared" si="11"/>
        <v>-2.4583333333333393</v>
      </c>
      <c r="P42">
        <f t="shared" si="12"/>
        <v>16.183333333333323</v>
      </c>
      <c r="Q42">
        <f t="shared" si="13"/>
        <v>-3.8499999999999943</v>
      </c>
      <c r="R42">
        <f t="shared" si="14"/>
        <v>5.4312500000000057</v>
      </c>
      <c r="S42">
        <f t="shared" si="15"/>
        <v>4.8104166666666686</v>
      </c>
      <c r="T42">
        <f t="shared" si="16"/>
        <v>-2.2916666666670693E-2</v>
      </c>
      <c r="U42">
        <f t="shared" si="17"/>
        <v>-6.1187500000000021</v>
      </c>
      <c r="V42">
        <f t="shared" si="18"/>
        <v>13.974999999999994</v>
      </c>
    </row>
    <row r="43" spans="1:32" x14ac:dyDescent="0.25">
      <c r="A43" s="1">
        <v>3</v>
      </c>
      <c r="B43">
        <v>3</v>
      </c>
      <c r="C43">
        <f t="shared" si="1"/>
        <v>33</v>
      </c>
      <c r="D43">
        <v>15</v>
      </c>
      <c r="E43">
        <f t="shared" si="2"/>
        <v>315</v>
      </c>
      <c r="F43">
        <f t="shared" si="3"/>
        <v>315</v>
      </c>
      <c r="G43">
        <v>41.1</v>
      </c>
      <c r="H43">
        <f t="shared" si="4"/>
        <v>36.256250000000009</v>
      </c>
      <c r="I43">
        <f t="shared" si="5"/>
        <v>28.366666666666664</v>
      </c>
      <c r="J43">
        <f t="shared" si="6"/>
        <v>33.774999999999999</v>
      </c>
      <c r="K43">
        <f t="shared" si="7"/>
        <v>36.141666666666673</v>
      </c>
      <c r="L43">
        <f t="shared" si="8"/>
        <v>31.5</v>
      </c>
      <c r="M43">
        <f t="shared" si="9"/>
        <v>40.35</v>
      </c>
      <c r="N43">
        <f t="shared" si="10"/>
        <v>30.825000000000003</v>
      </c>
      <c r="O43">
        <f t="shared" si="11"/>
        <v>-2.4583333333333393</v>
      </c>
      <c r="P43">
        <f t="shared" si="12"/>
        <v>5.31666666666667</v>
      </c>
      <c r="Q43">
        <f t="shared" si="13"/>
        <v>-2.1833333333333371</v>
      </c>
      <c r="R43">
        <f t="shared" si="14"/>
        <v>5.4312500000000057</v>
      </c>
      <c r="S43">
        <f t="shared" si="15"/>
        <v>-1.2229166666666771</v>
      </c>
      <c r="T43">
        <f t="shared" si="16"/>
        <v>-2.2916666666670693E-2</v>
      </c>
      <c r="U43">
        <f t="shared" si="17"/>
        <v>5.41458333333334</v>
      </c>
      <c r="V43">
        <f t="shared" si="18"/>
        <v>10.274999999999999</v>
      </c>
      <c r="Z43" t="s">
        <v>51</v>
      </c>
      <c r="AA43" t="s">
        <v>46</v>
      </c>
      <c r="AB43" t="s">
        <v>18</v>
      </c>
    </row>
    <row r="44" spans="1:32" x14ac:dyDescent="0.25">
      <c r="A44" s="1">
        <v>3</v>
      </c>
      <c r="B44">
        <v>3</v>
      </c>
      <c r="C44">
        <f t="shared" si="1"/>
        <v>33</v>
      </c>
      <c r="D44">
        <v>25</v>
      </c>
      <c r="E44">
        <f t="shared" si="2"/>
        <v>325</v>
      </c>
      <c r="F44">
        <f t="shared" si="3"/>
        <v>325</v>
      </c>
      <c r="G44">
        <v>30</v>
      </c>
      <c r="H44">
        <f t="shared" si="4"/>
        <v>36.256250000000009</v>
      </c>
      <c r="I44">
        <f t="shared" si="5"/>
        <v>28.366666666666664</v>
      </c>
      <c r="J44">
        <f t="shared" si="6"/>
        <v>33.774999999999999</v>
      </c>
      <c r="K44">
        <f t="shared" si="7"/>
        <v>22.766666666666666</v>
      </c>
      <c r="L44">
        <f t="shared" si="8"/>
        <v>24.133333333333336</v>
      </c>
      <c r="M44">
        <f t="shared" si="9"/>
        <v>25.85</v>
      </c>
      <c r="N44">
        <f t="shared" si="10"/>
        <v>30.825000000000003</v>
      </c>
      <c r="O44">
        <f t="shared" si="11"/>
        <v>-2.4583333333333393</v>
      </c>
      <c r="P44">
        <f t="shared" si="12"/>
        <v>-8.0583333333333371</v>
      </c>
      <c r="Q44">
        <f t="shared" si="13"/>
        <v>3.8250000000000099</v>
      </c>
      <c r="R44">
        <f t="shared" si="14"/>
        <v>5.4312500000000057</v>
      </c>
      <c r="S44">
        <f t="shared" si="15"/>
        <v>-2.34791666666667</v>
      </c>
      <c r="T44">
        <f t="shared" si="16"/>
        <v>-2.2916666666670693E-2</v>
      </c>
      <c r="U44">
        <f t="shared" si="17"/>
        <v>2.8062499999999915</v>
      </c>
      <c r="V44">
        <f t="shared" si="18"/>
        <v>-0.82500000000000284</v>
      </c>
      <c r="Z44" t="s">
        <v>45</v>
      </c>
      <c r="AA44">
        <f>SUMPRODUCT(AA15:AD15,$AA$25:$AD$25)</f>
        <v>-25.152000000000001</v>
      </c>
      <c r="AB44">
        <f>4*AA44^2</f>
        <v>2530.492416</v>
      </c>
    </row>
    <row r="45" spans="1:32" x14ac:dyDescent="0.25">
      <c r="A45" s="1">
        <v>3</v>
      </c>
      <c r="B45">
        <v>3</v>
      </c>
      <c r="C45">
        <f t="shared" si="1"/>
        <v>33</v>
      </c>
      <c r="D45">
        <v>40</v>
      </c>
      <c r="E45">
        <f t="shared" si="2"/>
        <v>340</v>
      </c>
      <c r="F45">
        <f t="shared" si="3"/>
        <v>340</v>
      </c>
      <c r="G45">
        <v>19.2</v>
      </c>
      <c r="H45">
        <f t="shared" si="4"/>
        <v>36.256250000000009</v>
      </c>
      <c r="I45">
        <f t="shared" si="5"/>
        <v>28.366666666666664</v>
      </c>
      <c r="J45">
        <f t="shared" si="6"/>
        <v>33.774999999999999</v>
      </c>
      <c r="K45">
        <f t="shared" si="7"/>
        <v>17.383333333333329</v>
      </c>
      <c r="L45">
        <f t="shared" si="8"/>
        <v>17.133333333333336</v>
      </c>
      <c r="M45">
        <f t="shared" si="9"/>
        <v>21.574999999999999</v>
      </c>
      <c r="N45">
        <f t="shared" si="10"/>
        <v>30.825000000000003</v>
      </c>
      <c r="O45">
        <f t="shared" si="11"/>
        <v>-2.4583333333333393</v>
      </c>
      <c r="P45">
        <f t="shared" si="12"/>
        <v>-13.441666666666674</v>
      </c>
      <c r="Q45">
        <f t="shared" si="13"/>
        <v>2.2083333333333464</v>
      </c>
      <c r="R45">
        <f t="shared" si="14"/>
        <v>5.4312500000000057</v>
      </c>
      <c r="S45">
        <f t="shared" si="15"/>
        <v>-1.2395833333333357</v>
      </c>
      <c r="T45">
        <f t="shared" si="16"/>
        <v>-2.2916666666670693E-2</v>
      </c>
      <c r="U45">
        <f t="shared" si="17"/>
        <v>-2.1020833333333329</v>
      </c>
      <c r="V45">
        <f t="shared" si="18"/>
        <v>-11.625000000000004</v>
      </c>
      <c r="Z45" t="s">
        <v>47</v>
      </c>
      <c r="AA45">
        <f t="shared" ref="AA45:AA46" si="30">SUMPRODUCT(AA16:AD16,$AA$25:$AD$25)</f>
        <v>11.922975000000001</v>
      </c>
      <c r="AB45">
        <f t="shared" ref="AB45:AB46" si="31">4*AA45^2</f>
        <v>568.62933140250004</v>
      </c>
    </row>
    <row r="46" spans="1:32" x14ac:dyDescent="0.25">
      <c r="A46" s="1">
        <v>3</v>
      </c>
      <c r="B46">
        <v>4</v>
      </c>
      <c r="C46">
        <f t="shared" si="1"/>
        <v>34</v>
      </c>
      <c r="D46">
        <v>10</v>
      </c>
      <c r="E46">
        <f t="shared" si="2"/>
        <v>410</v>
      </c>
      <c r="F46">
        <f t="shared" si="3"/>
        <v>310</v>
      </c>
      <c r="G46">
        <v>59.3</v>
      </c>
      <c r="H46">
        <f t="shared" si="4"/>
        <v>36.256250000000009</v>
      </c>
      <c r="I46">
        <f t="shared" si="5"/>
        <v>34</v>
      </c>
      <c r="J46">
        <f t="shared" si="6"/>
        <v>38</v>
      </c>
      <c r="K46">
        <f t="shared" si="7"/>
        <v>47.008333333333326</v>
      </c>
      <c r="L46">
        <f t="shared" si="8"/>
        <v>50.466666666666661</v>
      </c>
      <c r="M46">
        <f t="shared" si="9"/>
        <v>57.25</v>
      </c>
      <c r="N46">
        <f t="shared" si="10"/>
        <v>30.825000000000003</v>
      </c>
      <c r="O46">
        <f t="shared" si="11"/>
        <v>3.1749999999999972</v>
      </c>
      <c r="P46">
        <f t="shared" si="12"/>
        <v>16.183333333333323</v>
      </c>
      <c r="Q46">
        <f t="shared" si="13"/>
        <v>0.28333333333333854</v>
      </c>
      <c r="R46">
        <f t="shared" si="14"/>
        <v>5.4312500000000057</v>
      </c>
      <c r="S46">
        <f t="shared" si="15"/>
        <v>4.8104166666666686</v>
      </c>
      <c r="T46">
        <f t="shared" si="16"/>
        <v>-1.4312500000000057</v>
      </c>
      <c r="U46">
        <f t="shared" si="17"/>
        <v>2.2916666666674246E-2</v>
      </c>
      <c r="V46">
        <f t="shared" si="18"/>
        <v>28.474999999999994</v>
      </c>
      <c r="Z46" t="s">
        <v>48</v>
      </c>
      <c r="AA46">
        <f t="shared" si="30"/>
        <v>-2.6774249999999959</v>
      </c>
      <c r="AB46">
        <f t="shared" si="31"/>
        <v>28.674418522499913</v>
      </c>
    </row>
    <row r="47" spans="1:32" x14ac:dyDescent="0.25">
      <c r="A47" s="1">
        <v>3</v>
      </c>
      <c r="B47">
        <v>4</v>
      </c>
      <c r="C47">
        <f t="shared" si="1"/>
        <v>34</v>
      </c>
      <c r="D47">
        <v>15</v>
      </c>
      <c r="E47">
        <f t="shared" si="2"/>
        <v>415</v>
      </c>
      <c r="F47">
        <f t="shared" si="3"/>
        <v>315</v>
      </c>
      <c r="G47">
        <v>46</v>
      </c>
      <c r="H47">
        <f t="shared" si="4"/>
        <v>36.256250000000009</v>
      </c>
      <c r="I47">
        <f t="shared" si="5"/>
        <v>34</v>
      </c>
      <c r="J47">
        <f t="shared" si="6"/>
        <v>38</v>
      </c>
      <c r="K47">
        <f t="shared" si="7"/>
        <v>36.141666666666673</v>
      </c>
      <c r="L47">
        <f t="shared" si="8"/>
        <v>43.5</v>
      </c>
      <c r="M47">
        <f t="shared" si="9"/>
        <v>40.35</v>
      </c>
      <c r="N47">
        <f t="shared" si="10"/>
        <v>30.825000000000003</v>
      </c>
      <c r="O47">
        <f t="shared" si="11"/>
        <v>3.1749999999999972</v>
      </c>
      <c r="P47">
        <f t="shared" si="12"/>
        <v>5.31666666666667</v>
      </c>
      <c r="Q47">
        <f t="shared" si="13"/>
        <v>4.18333333333333</v>
      </c>
      <c r="R47">
        <f t="shared" si="14"/>
        <v>5.4312500000000057</v>
      </c>
      <c r="S47">
        <f t="shared" si="15"/>
        <v>-1.2229166666666771</v>
      </c>
      <c r="T47">
        <f t="shared" si="16"/>
        <v>-1.4312500000000057</v>
      </c>
      <c r="U47">
        <f t="shared" si="17"/>
        <v>-0.27708333333331581</v>
      </c>
      <c r="V47">
        <f t="shared" si="18"/>
        <v>15.174999999999997</v>
      </c>
    </row>
    <row r="48" spans="1:32" x14ac:dyDescent="0.25">
      <c r="A48" s="1">
        <v>3</v>
      </c>
      <c r="B48">
        <v>4</v>
      </c>
      <c r="C48">
        <f t="shared" si="1"/>
        <v>34</v>
      </c>
      <c r="D48">
        <v>25</v>
      </c>
      <c r="E48">
        <f t="shared" si="2"/>
        <v>425</v>
      </c>
      <c r="F48">
        <f t="shared" si="3"/>
        <v>325</v>
      </c>
      <c r="G48">
        <v>24.7</v>
      </c>
      <c r="H48">
        <f t="shared" si="4"/>
        <v>36.256250000000009</v>
      </c>
      <c r="I48">
        <f t="shared" si="5"/>
        <v>34</v>
      </c>
      <c r="J48">
        <f t="shared" si="6"/>
        <v>38</v>
      </c>
      <c r="K48">
        <f t="shared" si="7"/>
        <v>22.766666666666666</v>
      </c>
      <c r="L48">
        <f t="shared" si="8"/>
        <v>23.333333333333332</v>
      </c>
      <c r="M48">
        <f t="shared" si="9"/>
        <v>25.85</v>
      </c>
      <c r="N48">
        <f t="shared" si="10"/>
        <v>30.825000000000003</v>
      </c>
      <c r="O48">
        <f t="shared" si="11"/>
        <v>3.1749999999999972</v>
      </c>
      <c r="P48">
        <f t="shared" si="12"/>
        <v>-8.0583333333333371</v>
      </c>
      <c r="Q48">
        <f t="shared" si="13"/>
        <v>-2.6083333333333343</v>
      </c>
      <c r="R48">
        <f t="shared" si="14"/>
        <v>5.4312500000000057</v>
      </c>
      <c r="S48">
        <f t="shared" si="15"/>
        <v>-2.34791666666667</v>
      </c>
      <c r="T48">
        <f t="shared" si="16"/>
        <v>-1.4312500000000057</v>
      </c>
      <c r="U48">
        <f t="shared" si="17"/>
        <v>-0.28541666666666288</v>
      </c>
      <c r="V48">
        <f t="shared" si="18"/>
        <v>-6.1250000000000036</v>
      </c>
      <c r="Z48" s="3" t="s">
        <v>52</v>
      </c>
      <c r="AA48" s="3" t="s">
        <v>18</v>
      </c>
      <c r="AB48" s="3" t="s">
        <v>26</v>
      </c>
      <c r="AC48" s="3" t="s">
        <v>34</v>
      </c>
      <c r="AD48" s="3" t="s">
        <v>35</v>
      </c>
      <c r="AE48" s="3" t="s">
        <v>53</v>
      </c>
      <c r="AF48" s="3" t="s">
        <v>37</v>
      </c>
    </row>
    <row r="49" spans="1:32" x14ac:dyDescent="0.25">
      <c r="A49" s="1">
        <v>3</v>
      </c>
      <c r="B49">
        <v>4</v>
      </c>
      <c r="C49">
        <f t="shared" si="1"/>
        <v>34</v>
      </c>
      <c r="D49">
        <v>40</v>
      </c>
      <c r="E49">
        <f t="shared" si="2"/>
        <v>440</v>
      </c>
      <c r="F49">
        <f t="shared" si="3"/>
        <v>340</v>
      </c>
      <c r="G49">
        <v>22</v>
      </c>
      <c r="H49">
        <f t="shared" si="4"/>
        <v>36.256250000000009</v>
      </c>
      <c r="I49">
        <f t="shared" si="5"/>
        <v>34</v>
      </c>
      <c r="J49">
        <f t="shared" si="6"/>
        <v>38</v>
      </c>
      <c r="K49">
        <f t="shared" si="7"/>
        <v>17.383333333333329</v>
      </c>
      <c r="L49">
        <f t="shared" si="8"/>
        <v>18.7</v>
      </c>
      <c r="M49">
        <f t="shared" si="9"/>
        <v>21.574999999999999</v>
      </c>
      <c r="N49">
        <f t="shared" si="10"/>
        <v>30.825000000000003</v>
      </c>
      <c r="O49">
        <f t="shared" si="11"/>
        <v>3.1749999999999972</v>
      </c>
      <c r="P49">
        <f t="shared" si="12"/>
        <v>-13.441666666666674</v>
      </c>
      <c r="Q49">
        <f t="shared" si="13"/>
        <v>-1.8583333333333272</v>
      </c>
      <c r="R49">
        <f t="shared" si="14"/>
        <v>5.4312500000000057</v>
      </c>
      <c r="S49">
        <f t="shared" si="15"/>
        <v>-1.2395833333333357</v>
      </c>
      <c r="T49">
        <f t="shared" si="16"/>
        <v>-1.4312500000000057</v>
      </c>
      <c r="U49">
        <f t="shared" si="17"/>
        <v>0.53958333333332931</v>
      </c>
      <c r="V49">
        <f t="shared" si="18"/>
        <v>-8.8250000000000028</v>
      </c>
      <c r="Z49" s="3" t="s">
        <v>45</v>
      </c>
      <c r="AA49" s="3">
        <f>(AB34+AB39+AB44)-AB29</f>
        <v>72.853858781664712</v>
      </c>
      <c r="AB49" s="3">
        <v>2</v>
      </c>
      <c r="AC49" s="3">
        <f>AA49/AB49</f>
        <v>36.426929390832356</v>
      </c>
      <c r="AD49" s="3">
        <f>AC49/$AB$9</f>
        <v>1.4676031515703911</v>
      </c>
      <c r="AE49" s="3">
        <f>FINV(0.05,AB49,$Z$9)</f>
        <v>3.4028261053501945</v>
      </c>
      <c r="AF49" s="3">
        <f>_xlfn.F.DIST.RT(AD49,AB49,$Z$9)</f>
        <v>0.25043280934198936</v>
      </c>
    </row>
    <row r="50" spans="1:32" x14ac:dyDescent="0.25">
      <c r="Z50" s="3" t="s">
        <v>47</v>
      </c>
      <c r="AA50" s="3">
        <f t="shared" ref="AA50:AA51" si="32">(AB35+AB40+AB45)-AB30</f>
        <v>92.361537735001093</v>
      </c>
      <c r="AB50" s="3">
        <v>2</v>
      </c>
      <c r="AC50" s="3">
        <f t="shared" ref="AC50:AC51" si="33">AA50/AB50</f>
        <v>46.180768867500547</v>
      </c>
      <c r="AD50" s="3">
        <f t="shared" ref="AD50:AD51" si="34">AC50/$AB$9</f>
        <v>1.8605752135930704</v>
      </c>
      <c r="AE50" s="3">
        <f t="shared" ref="AE50:AE51" si="35">FINV(0.05,AB50,$Z$9)</f>
        <v>3.4028261053501945</v>
      </c>
      <c r="AF50" s="3">
        <f t="shared" ref="AF50:AF51" si="36">_xlfn.F.DIST.RT(AD50,AB50,$Z$9)</f>
        <v>0.17733722416345735</v>
      </c>
    </row>
    <row r="51" spans="1:32" x14ac:dyDescent="0.25">
      <c r="Z51" s="3" t="s">
        <v>48</v>
      </c>
      <c r="AA51" s="3">
        <f t="shared" si="32"/>
        <v>42.434248695000015</v>
      </c>
      <c r="AB51" s="3">
        <v>2</v>
      </c>
      <c r="AC51" s="3">
        <f t="shared" si="33"/>
        <v>21.217124347500008</v>
      </c>
      <c r="AD51" s="3">
        <f t="shared" si="34"/>
        <v>0.85481590351912939</v>
      </c>
      <c r="AE51" s="3">
        <f t="shared" si="35"/>
        <v>3.4028261053501945</v>
      </c>
      <c r="AF51" s="3">
        <f t="shared" si="36"/>
        <v>0.43790975094664897</v>
      </c>
    </row>
    <row r="53" spans="1:32" x14ac:dyDescent="0.25">
      <c r="N53" t="s">
        <v>18</v>
      </c>
      <c r="O53">
        <f>SUMSQ(O2:O49)</f>
        <v>408.98500000000064</v>
      </c>
      <c r="P53">
        <f t="shared" ref="P53:V53" si="37">SUMSQ(P2:P49)</f>
        <v>6429.3883333333315</v>
      </c>
      <c r="Q53">
        <f t="shared" si="37"/>
        <v>466.54333333333358</v>
      </c>
      <c r="R53">
        <f t="shared" si="37"/>
        <v>881.40875000000153</v>
      </c>
      <c r="S53">
        <f t="shared" si="37"/>
        <v>207.50791666666663</v>
      </c>
      <c r="T53">
        <f t="shared" si="37"/>
        <v>45.20625000000009</v>
      </c>
      <c r="U53">
        <f t="shared" si="37"/>
        <v>550.49041666666642</v>
      </c>
      <c r="V53">
        <f t="shared" si="37"/>
        <v>8989.5299999999988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2015-04-14T16:01:02Z</dcterms:created>
  <dcterms:modified xsi:type="dcterms:W3CDTF">2015-04-14T19:07:51Z</dcterms:modified>
</cp:coreProperties>
</file>