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70" windowHeight="4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3" i="1" l="1"/>
  <c r="AC3" i="1"/>
  <c r="AB4" i="1"/>
  <c r="AC4" i="1"/>
  <c r="AB5" i="1"/>
  <c r="AC5" i="1"/>
  <c r="AB6" i="1"/>
  <c r="AC6" i="1"/>
  <c r="AC2" i="1"/>
  <c r="AB2" i="1"/>
  <c r="AA13" i="1"/>
  <c r="AA12" i="1"/>
  <c r="AA11" i="1"/>
  <c r="AA10" i="1"/>
  <c r="S13" i="1" l="1"/>
  <c r="S12" i="1"/>
  <c r="S11" i="1"/>
  <c r="R15" i="1"/>
  <c r="R14" i="1"/>
  <c r="R13" i="1"/>
  <c r="R12" i="1"/>
  <c r="R11" i="1"/>
  <c r="W3" i="1"/>
  <c r="W6" i="1"/>
  <c r="W5" i="1"/>
  <c r="V6" i="1"/>
  <c r="V5" i="1"/>
  <c r="V3" i="1"/>
  <c r="U6" i="1"/>
  <c r="U5" i="1"/>
  <c r="U3" i="1"/>
  <c r="T4" i="1"/>
  <c r="T5" i="1"/>
  <c r="T6" i="1"/>
  <c r="T7" i="1"/>
  <c r="T3" i="1"/>
  <c r="S8" i="1" l="1"/>
  <c r="O4" i="1"/>
  <c r="O8" i="1"/>
  <c r="O12" i="1"/>
  <c r="O16" i="1"/>
  <c r="O20" i="1"/>
  <c r="O24" i="1"/>
  <c r="O28" i="1"/>
  <c r="O32" i="1"/>
  <c r="W8" i="1"/>
  <c r="V8" i="1"/>
  <c r="U8" i="1"/>
  <c r="W7" i="1"/>
  <c r="V7" i="1"/>
  <c r="U7" i="1"/>
  <c r="V4" i="1"/>
  <c r="W4" i="1"/>
  <c r="U4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K19" i="1"/>
  <c r="L19" i="1"/>
  <c r="M19" i="1"/>
  <c r="N19" i="1"/>
  <c r="J19" i="1"/>
  <c r="J3" i="1"/>
  <c r="K3" i="1"/>
  <c r="L3" i="1"/>
  <c r="M3" i="1"/>
  <c r="N3" i="1"/>
  <c r="J4" i="1"/>
  <c r="K4" i="1"/>
  <c r="L4" i="1"/>
  <c r="M4" i="1"/>
  <c r="N4" i="1"/>
  <c r="J5" i="1"/>
  <c r="K5" i="1"/>
  <c r="L5" i="1"/>
  <c r="M5" i="1"/>
  <c r="N5" i="1"/>
  <c r="J6" i="1"/>
  <c r="K6" i="1"/>
  <c r="L6" i="1"/>
  <c r="M6" i="1"/>
  <c r="N6" i="1"/>
  <c r="J7" i="1"/>
  <c r="K7" i="1"/>
  <c r="L7" i="1"/>
  <c r="M7" i="1"/>
  <c r="N7" i="1"/>
  <c r="J8" i="1"/>
  <c r="K8" i="1"/>
  <c r="L8" i="1"/>
  <c r="M8" i="1"/>
  <c r="N8" i="1"/>
  <c r="J9" i="1"/>
  <c r="K9" i="1"/>
  <c r="L9" i="1"/>
  <c r="M9" i="1"/>
  <c r="N9" i="1"/>
  <c r="J10" i="1"/>
  <c r="K10" i="1"/>
  <c r="L10" i="1"/>
  <c r="M10" i="1"/>
  <c r="N10" i="1"/>
  <c r="J11" i="1"/>
  <c r="K11" i="1"/>
  <c r="L11" i="1"/>
  <c r="M11" i="1"/>
  <c r="N11" i="1"/>
  <c r="J12" i="1"/>
  <c r="K12" i="1"/>
  <c r="L12" i="1"/>
  <c r="M12" i="1"/>
  <c r="N12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K2" i="1"/>
  <c r="L2" i="1"/>
  <c r="M2" i="1"/>
  <c r="N2" i="1"/>
  <c r="J2" i="1"/>
  <c r="H36" i="1"/>
  <c r="D36" i="1"/>
  <c r="E36" i="1"/>
  <c r="F36" i="1"/>
  <c r="G36" i="1"/>
  <c r="C36" i="1"/>
  <c r="S5" i="1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S3" i="1" s="1"/>
  <c r="H3" i="1"/>
  <c r="O3" i="1" s="1"/>
  <c r="H4" i="1"/>
  <c r="H5" i="1"/>
  <c r="O5" i="1" s="1"/>
  <c r="H6" i="1"/>
  <c r="O6" i="1" s="1"/>
  <c r="H7" i="1"/>
  <c r="O7" i="1" s="1"/>
  <c r="H8" i="1"/>
  <c r="H9" i="1"/>
  <c r="O9" i="1" s="1"/>
  <c r="H10" i="1"/>
  <c r="O10" i="1" s="1"/>
  <c r="H11" i="1"/>
  <c r="O11" i="1" s="1"/>
  <c r="H12" i="1"/>
  <c r="H13" i="1"/>
  <c r="O13" i="1" s="1"/>
  <c r="H14" i="1"/>
  <c r="O14" i="1" s="1"/>
  <c r="H15" i="1"/>
  <c r="O15" i="1" s="1"/>
  <c r="H16" i="1"/>
  <c r="H17" i="1"/>
  <c r="O17" i="1" s="1"/>
  <c r="H18" i="1"/>
  <c r="O18" i="1" s="1"/>
  <c r="H19" i="1"/>
  <c r="O19" i="1" s="1"/>
  <c r="H20" i="1"/>
  <c r="H21" i="1"/>
  <c r="O21" i="1" s="1"/>
  <c r="H22" i="1"/>
  <c r="O22" i="1" s="1"/>
  <c r="H23" i="1"/>
  <c r="O23" i="1" s="1"/>
  <c r="H24" i="1"/>
  <c r="H25" i="1"/>
  <c r="O25" i="1" s="1"/>
  <c r="H26" i="1"/>
  <c r="O26" i="1" s="1"/>
  <c r="H27" i="1"/>
  <c r="O27" i="1" s="1"/>
  <c r="H28" i="1"/>
  <c r="H29" i="1"/>
  <c r="O29" i="1" s="1"/>
  <c r="H30" i="1"/>
  <c r="O30" i="1" s="1"/>
  <c r="H31" i="1"/>
  <c r="O31" i="1" s="1"/>
  <c r="H32" i="1"/>
  <c r="H33" i="1"/>
  <c r="O33" i="1" s="1"/>
  <c r="H34" i="1"/>
  <c r="O34" i="1" s="1"/>
  <c r="H35" i="1"/>
  <c r="O35" i="1" s="1"/>
  <c r="H2" i="1"/>
  <c r="S6" i="1" l="1"/>
  <c r="O2" i="1"/>
  <c r="S4" i="1" s="1"/>
  <c r="S7" i="1" s="1"/>
</calcChain>
</file>

<file path=xl/sharedStrings.xml><?xml version="1.0" encoding="utf-8"?>
<sst xmlns="http://schemas.openxmlformats.org/spreadsheetml/2006/main" count="45" uniqueCount="39">
  <si>
    <t>cat_id</t>
  </si>
  <si>
    <t>trt</t>
  </si>
  <si>
    <t>score1</t>
  </si>
  <si>
    <t>score2</t>
  </si>
  <si>
    <t>score3</t>
  </si>
  <si>
    <t>score4</t>
  </si>
  <si>
    <t>score5</t>
  </si>
  <si>
    <t>catmean</t>
  </si>
  <si>
    <t>trtmean</t>
  </si>
  <si>
    <t>timemean</t>
  </si>
  <si>
    <t>allmean</t>
  </si>
  <si>
    <t>trttmmn1</t>
  </si>
  <si>
    <t>trttmmn2</t>
  </si>
  <si>
    <t>trttmmn3</t>
  </si>
  <si>
    <t>trttmmn4</t>
  </si>
  <si>
    <t>trttmmn5</t>
  </si>
  <si>
    <t>ANOVA</t>
  </si>
  <si>
    <t>Source</t>
  </si>
  <si>
    <t>Treatments</t>
  </si>
  <si>
    <t>Cat(Trt)</t>
  </si>
  <si>
    <t>Time</t>
  </si>
  <si>
    <t>TimexTrt</t>
  </si>
  <si>
    <t>Time*Cat(Trt)</t>
  </si>
  <si>
    <t>Total</t>
  </si>
  <si>
    <t>df</t>
  </si>
  <si>
    <t>SS</t>
  </si>
  <si>
    <t>MS</t>
  </si>
  <si>
    <t>F*</t>
  </si>
  <si>
    <t>F(.05)</t>
  </si>
  <si>
    <t>P-Value</t>
  </si>
  <si>
    <t>(cat-trt)mn</t>
  </si>
  <si>
    <t>ybZ-ybp</t>
  </si>
  <si>
    <t>LwrBound</t>
  </si>
  <si>
    <t>UprBound</t>
  </si>
  <si>
    <t>Trt</t>
  </si>
  <si>
    <t>t</t>
  </si>
  <si>
    <t>SE</t>
  </si>
  <si>
    <t>MSD</t>
  </si>
  <si>
    <t>Note: The denominator is correct on slides, due to estimating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</si>
</sst>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R1" zoomScale="145" zoomScaleNormal="145" workbookViewId="0">
      <selection activeCell="Z15" sqref="Z15"/>
    </sheetView>
  </sheetViews>
  <sheetFormatPr defaultRowHeight="15" x14ac:dyDescent="0.25"/>
  <cols>
    <col min="15" max="15" width="9.85546875" customWidth="1"/>
    <col min="17" max="17" width="14.7109375" customWidth="1"/>
    <col min="19" max="19" width="8.28515625" customWidth="1"/>
    <col min="23" max="23" width="12.7109375" bestFit="1" customWidth="1"/>
    <col min="27" max="29" width="14.7109375" customWidth="1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4" t="s">
        <v>30</v>
      </c>
      <c r="Q1" s="5" t="s">
        <v>16</v>
      </c>
      <c r="R1" s="6"/>
      <c r="S1" s="6"/>
      <c r="T1" s="6"/>
      <c r="U1" s="6"/>
      <c r="V1" s="6"/>
      <c r="W1" s="6"/>
      <c r="Z1" s="7" t="s">
        <v>20</v>
      </c>
      <c r="AA1" s="7" t="s">
        <v>31</v>
      </c>
      <c r="AB1" s="7" t="s">
        <v>32</v>
      </c>
      <c r="AC1" s="7" t="s">
        <v>33</v>
      </c>
    </row>
    <row r="2" spans="1:29" x14ac:dyDescent="0.25">
      <c r="A2" s="1">
        <v>2</v>
      </c>
      <c r="B2" s="1">
        <v>0</v>
      </c>
      <c r="C2" s="1">
        <v>9</v>
      </c>
      <c r="D2" s="1">
        <v>9</v>
      </c>
      <c r="E2" s="1">
        <v>9</v>
      </c>
      <c r="F2" s="1">
        <v>9</v>
      </c>
      <c r="G2" s="1">
        <v>9</v>
      </c>
      <c r="H2" s="2">
        <f>AVERAGE(C2:G2)</f>
        <v>9</v>
      </c>
      <c r="I2" s="3">
        <f>AVERAGE($C$2:$G$18)</f>
        <v>10.588235294117647</v>
      </c>
      <c r="J2" s="3">
        <f>AVERAGE(C$2:C$18)</f>
        <v>9.0588235294117645</v>
      </c>
      <c r="K2" s="3">
        <f t="shared" ref="K2:N2" si="0">AVERAGE(D$2:D$18)</f>
        <v>10.176470588235293</v>
      </c>
      <c r="L2" s="3">
        <f t="shared" si="0"/>
        <v>10.882352941176471</v>
      </c>
      <c r="M2" s="3">
        <f t="shared" si="0"/>
        <v>11.411764705882353</v>
      </c>
      <c r="N2" s="3">
        <f t="shared" si="0"/>
        <v>11.411764705882353</v>
      </c>
      <c r="O2" s="3">
        <f>H2-I2</f>
        <v>-1.5882352941176467</v>
      </c>
      <c r="Q2" s="6" t="s">
        <v>17</v>
      </c>
      <c r="R2" s="7" t="s">
        <v>24</v>
      </c>
      <c r="S2" s="7" t="s">
        <v>25</v>
      </c>
      <c r="T2" s="7" t="s">
        <v>26</v>
      </c>
      <c r="U2" s="7" t="s">
        <v>27</v>
      </c>
      <c r="V2" s="7" t="s">
        <v>28</v>
      </c>
      <c r="W2" s="7" t="s">
        <v>29</v>
      </c>
      <c r="Z2" s="7">
        <v>1</v>
      </c>
      <c r="AA2" s="7">
        <v>1.88</v>
      </c>
      <c r="AB2" s="12">
        <f>AA2-$AA$13</f>
        <v>-0.86363054755063828</v>
      </c>
      <c r="AC2" s="12">
        <f>AA2+$AA$13</f>
        <v>4.6236305475506381</v>
      </c>
    </row>
    <row r="3" spans="1:29" x14ac:dyDescent="0.25">
      <c r="A3" s="1">
        <v>4</v>
      </c>
      <c r="B3" s="1">
        <v>0</v>
      </c>
      <c r="C3" s="1">
        <v>9</v>
      </c>
      <c r="D3" s="1">
        <v>9</v>
      </c>
      <c r="E3" s="1">
        <v>9</v>
      </c>
      <c r="F3" s="1">
        <v>9</v>
      </c>
      <c r="G3" s="1">
        <v>9</v>
      </c>
      <c r="H3" s="2">
        <f t="shared" ref="H3:H35" si="1">AVERAGE(C3:G3)</f>
        <v>9</v>
      </c>
      <c r="I3" s="3">
        <f t="shared" ref="I3:I18" si="2">AVERAGE($C$2:$G$18)</f>
        <v>10.588235294117647</v>
      </c>
      <c r="J3" s="3">
        <f t="shared" ref="J3:J18" si="3">AVERAGE(C$2:C$18)</f>
        <v>9.0588235294117645</v>
      </c>
      <c r="K3" s="3">
        <f t="shared" ref="K3:K18" si="4">AVERAGE(D$2:D$18)</f>
        <v>10.176470588235293</v>
      </c>
      <c r="L3" s="3">
        <f t="shared" ref="L3:L18" si="5">AVERAGE(E$2:E$18)</f>
        <v>10.882352941176471</v>
      </c>
      <c r="M3" s="3">
        <f t="shared" ref="M3:M18" si="6">AVERAGE(F$2:F$18)</f>
        <v>11.411764705882353</v>
      </c>
      <c r="N3" s="3">
        <f t="shared" ref="N3:N18" si="7">AVERAGE(G$2:G$18)</f>
        <v>11.411764705882353</v>
      </c>
      <c r="O3" s="3">
        <f t="shared" ref="O3:O35" si="8">H3-I3</f>
        <v>-1.5882352941176467</v>
      </c>
      <c r="Q3" s="6" t="s">
        <v>18</v>
      </c>
      <c r="R3" s="7">
        <v>1</v>
      </c>
      <c r="S3" s="8">
        <f>5*DEVSQ(I2:I35)</f>
        <v>382.50000000000011</v>
      </c>
      <c r="T3" s="7">
        <f>S3/R3</f>
        <v>382.50000000000011</v>
      </c>
      <c r="U3" s="7">
        <f>T3/T4</f>
        <v>5.7411515412376266</v>
      </c>
      <c r="V3" s="7">
        <f>_xlfn.F.INV.RT(0.05,R3,R4)</f>
        <v>4.1490974456995477</v>
      </c>
      <c r="W3" s="7">
        <f>_xlfn.F.DIST.RT(U3,R3,R4)</f>
        <v>2.2589940248998644E-2</v>
      </c>
      <c r="Z3" s="7">
        <v>2</v>
      </c>
      <c r="AA3" s="7">
        <v>1.94</v>
      </c>
      <c r="AB3" s="12">
        <f t="shared" ref="AB3:AB6" si="9">AA3-$AA$13</f>
        <v>-0.80363054755063823</v>
      </c>
      <c r="AC3" s="12">
        <f t="shared" ref="AC3:AC6" si="10">AA3+$AA$13</f>
        <v>4.6836305475506386</v>
      </c>
    </row>
    <row r="4" spans="1:29" x14ac:dyDescent="0.25">
      <c r="A4" s="1">
        <v>6</v>
      </c>
      <c r="B4" s="1">
        <v>0</v>
      </c>
      <c r="C4" s="1">
        <v>6</v>
      </c>
      <c r="D4" s="1">
        <v>6</v>
      </c>
      <c r="E4" s="1">
        <v>6</v>
      </c>
      <c r="F4" s="1">
        <v>6</v>
      </c>
      <c r="G4" s="1">
        <v>6</v>
      </c>
      <c r="H4" s="2">
        <f t="shared" si="1"/>
        <v>6</v>
      </c>
      <c r="I4" s="3">
        <f t="shared" si="2"/>
        <v>10.588235294117647</v>
      </c>
      <c r="J4" s="3">
        <f t="shared" si="3"/>
        <v>9.0588235294117645</v>
      </c>
      <c r="K4" s="3">
        <f t="shared" si="4"/>
        <v>10.176470588235293</v>
      </c>
      <c r="L4" s="3">
        <f t="shared" si="5"/>
        <v>10.882352941176471</v>
      </c>
      <c r="M4" s="3">
        <f t="shared" si="6"/>
        <v>11.411764705882353</v>
      </c>
      <c r="N4" s="3">
        <f t="shared" si="7"/>
        <v>11.411764705882353</v>
      </c>
      <c r="O4" s="3">
        <f t="shared" si="8"/>
        <v>-4.5882352941176467</v>
      </c>
      <c r="Q4" s="6" t="s">
        <v>19</v>
      </c>
      <c r="R4" s="7">
        <v>32</v>
      </c>
      <c r="S4" s="8">
        <f>5*DEVSQ(O2:O35)</f>
        <v>2131.9764705882353</v>
      </c>
      <c r="T4" s="7">
        <f t="shared" ref="T4:T7" si="11">S4/R4</f>
        <v>66.624264705882354</v>
      </c>
      <c r="U4" s="7" t="e">
        <f>NA()</f>
        <v>#N/A</v>
      </c>
      <c r="V4" s="7" t="e">
        <f>NA()</f>
        <v>#N/A</v>
      </c>
      <c r="W4" s="7" t="e">
        <f>NA()</f>
        <v>#N/A</v>
      </c>
      <c r="Z4" s="7">
        <v>3</v>
      </c>
      <c r="AA4" s="11">
        <v>2.71</v>
      </c>
      <c r="AB4" s="12">
        <f t="shared" si="9"/>
        <v>-3.3630547550638212E-2</v>
      </c>
      <c r="AC4" s="12">
        <f t="shared" si="10"/>
        <v>5.4536305475506381</v>
      </c>
    </row>
    <row r="5" spans="1:29" x14ac:dyDescent="0.25">
      <c r="A5" s="1">
        <v>12</v>
      </c>
      <c r="B5" s="1">
        <v>0</v>
      </c>
      <c r="C5" s="1">
        <v>8</v>
      </c>
      <c r="D5" s="1">
        <v>12</v>
      </c>
      <c r="E5" s="1">
        <v>16</v>
      </c>
      <c r="F5" s="1">
        <v>16</v>
      </c>
      <c r="G5" s="1">
        <v>16</v>
      </c>
      <c r="H5" s="2">
        <f t="shared" si="1"/>
        <v>13.6</v>
      </c>
      <c r="I5" s="3">
        <f t="shared" si="2"/>
        <v>10.588235294117647</v>
      </c>
      <c r="J5" s="3">
        <f t="shared" si="3"/>
        <v>9.0588235294117645</v>
      </c>
      <c r="K5" s="3">
        <f t="shared" si="4"/>
        <v>10.176470588235293</v>
      </c>
      <c r="L5" s="3">
        <f t="shared" si="5"/>
        <v>10.882352941176471</v>
      </c>
      <c r="M5" s="3">
        <f t="shared" si="6"/>
        <v>11.411764705882353</v>
      </c>
      <c r="N5" s="3">
        <f t="shared" si="7"/>
        <v>11.411764705882353</v>
      </c>
      <c r="O5" s="3">
        <f t="shared" si="8"/>
        <v>3.0117647058823529</v>
      </c>
      <c r="Q5" s="6" t="s">
        <v>20</v>
      </c>
      <c r="R5" s="7">
        <v>4</v>
      </c>
      <c r="S5" s="8">
        <f>34*DEVSQ(C36:G36)</f>
        <v>324.11764705882371</v>
      </c>
      <c r="T5" s="7">
        <f t="shared" si="11"/>
        <v>81.029411764705927</v>
      </c>
      <c r="U5" s="7">
        <f>T5/$T$7</f>
        <v>26.697353279631713</v>
      </c>
      <c r="V5" s="7">
        <f>_xlfn.F.INV.RT(0.05,R5,$R$7)</f>
        <v>2.4424527313114979</v>
      </c>
      <c r="W5" s="7">
        <f>_xlfn.F.DIST.RT(U5,R5,$R$7)</f>
        <v>4.1372525373324029E-16</v>
      </c>
      <c r="Z5" s="7">
        <v>4</v>
      </c>
      <c r="AA5" s="7">
        <v>3.77</v>
      </c>
      <c r="AB5" s="12">
        <f t="shared" si="9"/>
        <v>1.0263694524493618</v>
      </c>
      <c r="AC5" s="12">
        <f t="shared" si="10"/>
        <v>6.5136305475506386</v>
      </c>
    </row>
    <row r="6" spans="1:29" x14ac:dyDescent="0.25">
      <c r="A6" s="1">
        <v>13</v>
      </c>
      <c r="B6" s="1">
        <v>0</v>
      </c>
      <c r="C6" s="1">
        <v>9</v>
      </c>
      <c r="D6" s="1">
        <v>17</v>
      </c>
      <c r="E6" s="1">
        <v>18</v>
      </c>
      <c r="F6" s="1">
        <v>19</v>
      </c>
      <c r="G6" s="1">
        <v>19</v>
      </c>
      <c r="H6" s="2">
        <f t="shared" si="1"/>
        <v>16.399999999999999</v>
      </c>
      <c r="I6" s="3">
        <f t="shared" si="2"/>
        <v>10.588235294117647</v>
      </c>
      <c r="J6" s="3">
        <f t="shared" si="3"/>
        <v>9.0588235294117645</v>
      </c>
      <c r="K6" s="3">
        <f t="shared" si="4"/>
        <v>10.176470588235293</v>
      </c>
      <c r="L6" s="3">
        <f t="shared" si="5"/>
        <v>10.882352941176471</v>
      </c>
      <c r="M6" s="3">
        <f t="shared" si="6"/>
        <v>11.411764705882353</v>
      </c>
      <c r="N6" s="3">
        <f t="shared" si="7"/>
        <v>11.411764705882353</v>
      </c>
      <c r="O6" s="3">
        <f t="shared" si="8"/>
        <v>5.8117647058823518</v>
      </c>
      <c r="Q6" s="6" t="s">
        <v>21</v>
      </c>
      <c r="R6" s="7">
        <v>4</v>
      </c>
      <c r="S6" s="8">
        <f>DEVSQ(J2:N35)-S3-S5</f>
        <v>50.588235294117737</v>
      </c>
      <c r="T6" s="7">
        <f t="shared" si="11"/>
        <v>12.647058823529434</v>
      </c>
      <c r="U6" s="7">
        <f>T6/$T$7</f>
        <v>4.1669190236811797</v>
      </c>
      <c r="V6" s="7">
        <f>_xlfn.F.INV.RT(0.05,R6,$R$7)</f>
        <v>2.4424527313114979</v>
      </c>
      <c r="W6" s="7">
        <f>_xlfn.F.DIST.RT(U6,R6,$R$7)</f>
        <v>3.3157166956871023E-3</v>
      </c>
      <c r="Z6" s="7">
        <v>5</v>
      </c>
      <c r="AA6" s="7">
        <v>4.71</v>
      </c>
      <c r="AB6" s="12">
        <f t="shared" si="9"/>
        <v>1.9663694524493618</v>
      </c>
      <c r="AC6" s="12">
        <f t="shared" si="10"/>
        <v>7.4536305475506381</v>
      </c>
    </row>
    <row r="7" spans="1:29" x14ac:dyDescent="0.25">
      <c r="A7" s="1">
        <v>14</v>
      </c>
      <c r="B7" s="1">
        <v>0</v>
      </c>
      <c r="C7" s="1">
        <v>9</v>
      </c>
      <c r="D7" s="1">
        <v>9</v>
      </c>
      <c r="E7" s="1">
        <v>9</v>
      </c>
      <c r="F7" s="1">
        <v>9</v>
      </c>
      <c r="G7" s="1">
        <v>9</v>
      </c>
      <c r="H7" s="2">
        <f t="shared" si="1"/>
        <v>9</v>
      </c>
      <c r="I7" s="3">
        <f t="shared" si="2"/>
        <v>10.588235294117647</v>
      </c>
      <c r="J7" s="3">
        <f t="shared" si="3"/>
        <v>9.0588235294117645</v>
      </c>
      <c r="K7" s="3">
        <f t="shared" si="4"/>
        <v>10.176470588235293</v>
      </c>
      <c r="L7" s="3">
        <f t="shared" si="5"/>
        <v>10.882352941176471</v>
      </c>
      <c r="M7" s="3">
        <f t="shared" si="6"/>
        <v>11.411764705882353</v>
      </c>
      <c r="N7" s="3">
        <f t="shared" si="7"/>
        <v>11.411764705882353</v>
      </c>
      <c r="O7" s="3">
        <f t="shared" si="8"/>
        <v>-1.5882352941176467</v>
      </c>
      <c r="Q7" s="6" t="s">
        <v>22</v>
      </c>
      <c r="R7" s="7">
        <v>128</v>
      </c>
      <c r="S7" s="8">
        <f>S8-S3-S4-S5-S6</f>
        <v>388.49411764705974</v>
      </c>
      <c r="T7" s="7">
        <f t="shared" si="11"/>
        <v>3.0351102941176542</v>
      </c>
      <c r="U7" s="7" t="e">
        <f>NA()</f>
        <v>#N/A</v>
      </c>
      <c r="V7" s="7" t="e">
        <f>NA()</f>
        <v>#N/A</v>
      </c>
      <c r="W7" s="7" t="e">
        <f>NA()</f>
        <v>#N/A</v>
      </c>
    </row>
    <row r="8" spans="1:29" x14ac:dyDescent="0.25">
      <c r="A8" s="1">
        <v>15</v>
      </c>
      <c r="B8" s="1">
        <v>0</v>
      </c>
      <c r="C8" s="1">
        <v>7</v>
      </c>
      <c r="D8" s="1">
        <v>7</v>
      </c>
      <c r="E8" s="1">
        <v>11</v>
      </c>
      <c r="F8" s="1">
        <v>11</v>
      </c>
      <c r="G8" s="1">
        <v>11</v>
      </c>
      <c r="H8" s="2">
        <f t="shared" si="1"/>
        <v>9.4</v>
      </c>
      <c r="I8" s="3">
        <f t="shared" si="2"/>
        <v>10.588235294117647</v>
      </c>
      <c r="J8" s="3">
        <f t="shared" si="3"/>
        <v>9.0588235294117645</v>
      </c>
      <c r="K8" s="3">
        <f t="shared" si="4"/>
        <v>10.176470588235293</v>
      </c>
      <c r="L8" s="3">
        <f t="shared" si="5"/>
        <v>10.882352941176471</v>
      </c>
      <c r="M8" s="3">
        <f t="shared" si="6"/>
        <v>11.411764705882353</v>
      </c>
      <c r="N8" s="3">
        <f t="shared" si="7"/>
        <v>11.411764705882353</v>
      </c>
      <c r="O8" s="3">
        <f t="shared" si="8"/>
        <v>-1.1882352941176464</v>
      </c>
      <c r="Q8" s="6" t="s">
        <v>23</v>
      </c>
      <c r="R8" s="7">
        <v>169</v>
      </c>
      <c r="S8" s="8">
        <f>DEVSQ(C2:G35)</f>
        <v>3277.6764705882365</v>
      </c>
      <c r="T8" s="7"/>
      <c r="U8" s="7" t="e">
        <f>NA()</f>
        <v>#N/A</v>
      </c>
      <c r="V8" s="7" t="e">
        <f>NA()</f>
        <v>#N/A</v>
      </c>
      <c r="W8" s="7" t="e">
        <f>NA()</f>
        <v>#N/A</v>
      </c>
    </row>
    <row r="9" spans="1:29" x14ac:dyDescent="0.25">
      <c r="A9" s="1">
        <v>17</v>
      </c>
      <c r="B9" s="1">
        <v>0</v>
      </c>
      <c r="C9" s="1">
        <v>13</v>
      </c>
      <c r="D9" s="1">
        <v>13</v>
      </c>
      <c r="E9" s="1">
        <v>13</v>
      </c>
      <c r="F9" s="1">
        <v>13</v>
      </c>
      <c r="G9" s="1">
        <v>13</v>
      </c>
      <c r="H9" s="2">
        <f t="shared" si="1"/>
        <v>13</v>
      </c>
      <c r="I9" s="3">
        <f t="shared" si="2"/>
        <v>10.588235294117647</v>
      </c>
      <c r="J9" s="3">
        <f t="shared" si="3"/>
        <v>9.0588235294117645</v>
      </c>
      <c r="K9" s="3">
        <f t="shared" si="4"/>
        <v>10.176470588235293</v>
      </c>
      <c r="L9" s="3">
        <f t="shared" si="5"/>
        <v>10.882352941176471</v>
      </c>
      <c r="M9" s="3">
        <f t="shared" si="6"/>
        <v>11.411764705882353</v>
      </c>
      <c r="N9" s="3">
        <f t="shared" si="7"/>
        <v>11.411764705882353</v>
      </c>
      <c r="O9" s="3">
        <f t="shared" si="8"/>
        <v>2.4117647058823533</v>
      </c>
    </row>
    <row r="10" spans="1:29" x14ac:dyDescent="0.25">
      <c r="A10" s="1">
        <v>19</v>
      </c>
      <c r="B10" s="1">
        <v>0</v>
      </c>
      <c r="C10" s="1">
        <v>14</v>
      </c>
      <c r="D10" s="1">
        <v>14</v>
      </c>
      <c r="E10" s="1">
        <v>14</v>
      </c>
      <c r="F10" s="1">
        <v>14</v>
      </c>
      <c r="G10" s="1">
        <v>15</v>
      </c>
      <c r="H10" s="2">
        <f t="shared" si="1"/>
        <v>14.2</v>
      </c>
      <c r="I10" s="3">
        <f t="shared" si="2"/>
        <v>10.588235294117647</v>
      </c>
      <c r="J10" s="3">
        <f t="shared" si="3"/>
        <v>9.0588235294117645</v>
      </c>
      <c r="K10" s="3">
        <f t="shared" si="4"/>
        <v>10.176470588235293</v>
      </c>
      <c r="L10" s="3">
        <f t="shared" si="5"/>
        <v>10.882352941176471</v>
      </c>
      <c r="M10" s="3">
        <f t="shared" si="6"/>
        <v>11.411764705882353</v>
      </c>
      <c r="N10" s="3">
        <f t="shared" si="7"/>
        <v>11.411764705882353</v>
      </c>
      <c r="O10" s="3">
        <f t="shared" si="8"/>
        <v>3.6117647058823525</v>
      </c>
      <c r="R10" t="s">
        <v>34</v>
      </c>
      <c r="S10" t="s">
        <v>20</v>
      </c>
      <c r="Z10" t="s">
        <v>36</v>
      </c>
      <c r="AA10">
        <f>SQRT(2*(T4+4*T7)/(5*17))</f>
        <v>1.361354912295774</v>
      </c>
    </row>
    <row r="11" spans="1:29" x14ac:dyDescent="0.25">
      <c r="A11" s="1">
        <v>22</v>
      </c>
      <c r="B11" s="1">
        <v>0</v>
      </c>
      <c r="C11" s="1">
        <v>6</v>
      </c>
      <c r="D11" s="1">
        <v>10</v>
      </c>
      <c r="E11" s="1">
        <v>10</v>
      </c>
      <c r="F11" s="1">
        <v>9</v>
      </c>
      <c r="G11" s="1">
        <v>9</v>
      </c>
      <c r="H11" s="2">
        <f t="shared" si="1"/>
        <v>8.8000000000000007</v>
      </c>
      <c r="I11" s="3">
        <f t="shared" si="2"/>
        <v>10.588235294117647</v>
      </c>
      <c r="J11" s="3">
        <f t="shared" si="3"/>
        <v>9.0588235294117645</v>
      </c>
      <c r="K11" s="3">
        <f t="shared" si="4"/>
        <v>10.176470588235293</v>
      </c>
      <c r="L11" s="3">
        <f t="shared" si="5"/>
        <v>10.882352941176471</v>
      </c>
      <c r="M11" s="3">
        <f t="shared" si="6"/>
        <v>11.411764705882353</v>
      </c>
      <c r="N11" s="3">
        <f t="shared" si="7"/>
        <v>11.411764705882353</v>
      </c>
      <c r="O11" s="3">
        <f t="shared" si="8"/>
        <v>-1.788235294117646</v>
      </c>
      <c r="Q11" s="9" t="s">
        <v>35</v>
      </c>
      <c r="R11">
        <f>_xlfn.T.INV.2T(0.05,32)</f>
        <v>2.0369333434601011</v>
      </c>
      <c r="S11">
        <f>_xlfn.T.INV.2T(0.05/10,128)</f>
        <v>2.8565092686880096</v>
      </c>
      <c r="Z11" t="s">
        <v>24</v>
      </c>
      <c r="AA11">
        <f>((T4+4*T7)^2)/(((T4^2)/R4)+(((4*T7)^2)/R7))</f>
        <v>44.356586892847076</v>
      </c>
    </row>
    <row r="12" spans="1:29" x14ac:dyDescent="0.25">
      <c r="A12" s="1">
        <v>24</v>
      </c>
      <c r="B12" s="1">
        <v>0</v>
      </c>
      <c r="C12" s="1">
        <v>2</v>
      </c>
      <c r="D12" s="1">
        <v>2</v>
      </c>
      <c r="E12" s="1">
        <v>2</v>
      </c>
      <c r="F12" s="1">
        <v>2</v>
      </c>
      <c r="G12" s="1">
        <v>2</v>
      </c>
      <c r="H12" s="2">
        <f t="shared" si="1"/>
        <v>2</v>
      </c>
      <c r="I12" s="3">
        <f t="shared" si="2"/>
        <v>10.588235294117647</v>
      </c>
      <c r="J12" s="3">
        <f t="shared" si="3"/>
        <v>9.0588235294117645</v>
      </c>
      <c r="K12" s="3">
        <f t="shared" si="4"/>
        <v>10.176470588235293</v>
      </c>
      <c r="L12" s="3">
        <f t="shared" si="5"/>
        <v>10.882352941176471</v>
      </c>
      <c r="M12" s="3">
        <f t="shared" si="6"/>
        <v>11.411764705882353</v>
      </c>
      <c r="N12" s="3">
        <f t="shared" si="7"/>
        <v>11.411764705882353</v>
      </c>
      <c r="O12" s="3">
        <f t="shared" si="8"/>
        <v>-8.5882352941176467</v>
      </c>
      <c r="Q12" s="9" t="s">
        <v>36</v>
      </c>
      <c r="R12">
        <f>SQRT(2*T4/85)</f>
        <v>1.2520502217504963</v>
      </c>
      <c r="S12">
        <f>SQRT(2*T7/34)</f>
        <v>0.42253508689099378</v>
      </c>
      <c r="Z12" t="s">
        <v>35</v>
      </c>
      <c r="AA12">
        <f>_xlfn.T.INV.2T(0.05,AA11)</f>
        <v>2.0153675744437649</v>
      </c>
    </row>
    <row r="13" spans="1:29" x14ac:dyDescent="0.25">
      <c r="A13" s="1">
        <v>26</v>
      </c>
      <c r="B13" s="1">
        <v>0</v>
      </c>
      <c r="C13" s="1">
        <v>12</v>
      </c>
      <c r="D13" s="1">
        <v>13</v>
      </c>
      <c r="E13" s="1">
        <v>14</v>
      </c>
      <c r="F13" s="1">
        <v>16</v>
      </c>
      <c r="G13" s="1">
        <v>17</v>
      </c>
      <c r="H13" s="2">
        <f t="shared" si="1"/>
        <v>14.4</v>
      </c>
      <c r="I13" s="3">
        <f t="shared" si="2"/>
        <v>10.588235294117647</v>
      </c>
      <c r="J13" s="3">
        <f t="shared" si="3"/>
        <v>9.0588235294117645</v>
      </c>
      <c r="K13" s="3">
        <f t="shared" si="4"/>
        <v>10.176470588235293</v>
      </c>
      <c r="L13" s="3">
        <f t="shared" si="5"/>
        <v>10.882352941176471</v>
      </c>
      <c r="M13" s="3">
        <f t="shared" si="6"/>
        <v>11.411764705882353</v>
      </c>
      <c r="N13" s="3">
        <f t="shared" si="7"/>
        <v>11.411764705882353</v>
      </c>
      <c r="O13" s="3">
        <f t="shared" si="8"/>
        <v>3.8117647058823536</v>
      </c>
      <c r="Q13" s="9" t="s">
        <v>37</v>
      </c>
      <c r="R13">
        <f>R11*R12</f>
        <v>2.5503428443701996</v>
      </c>
      <c r="S13">
        <f>S11*S12</f>
        <v>1.2069753920500172</v>
      </c>
      <c r="Z13" t="s">
        <v>37</v>
      </c>
      <c r="AA13">
        <f>AA10*AA12</f>
        <v>2.7436305475506382</v>
      </c>
    </row>
    <row r="14" spans="1:29" x14ac:dyDescent="0.25">
      <c r="A14" s="1">
        <v>27</v>
      </c>
      <c r="B14" s="1">
        <v>0</v>
      </c>
      <c r="C14" s="1">
        <v>11</v>
      </c>
      <c r="D14" s="1">
        <v>11</v>
      </c>
      <c r="E14" s="1">
        <v>11</v>
      </c>
      <c r="F14" s="1">
        <v>11</v>
      </c>
      <c r="G14" s="1">
        <v>11</v>
      </c>
      <c r="H14" s="2">
        <f t="shared" si="1"/>
        <v>11</v>
      </c>
      <c r="I14" s="3">
        <f t="shared" si="2"/>
        <v>10.588235294117647</v>
      </c>
      <c r="J14" s="3">
        <f t="shared" si="3"/>
        <v>9.0588235294117645</v>
      </c>
      <c r="K14" s="3">
        <f t="shared" si="4"/>
        <v>10.176470588235293</v>
      </c>
      <c r="L14" s="3">
        <f t="shared" si="5"/>
        <v>10.882352941176471</v>
      </c>
      <c r="M14" s="3">
        <f t="shared" si="6"/>
        <v>11.411764705882353</v>
      </c>
      <c r="N14" s="3">
        <f t="shared" si="7"/>
        <v>11.411764705882353</v>
      </c>
      <c r="O14" s="3">
        <f t="shared" si="8"/>
        <v>0.41176470588235325</v>
      </c>
      <c r="R14">
        <f>-3/R12</f>
        <v>-2.3960700201032576</v>
      </c>
    </row>
    <row r="15" spans="1:29" x14ac:dyDescent="0.25">
      <c r="A15" s="1">
        <v>28</v>
      </c>
      <c r="B15" s="1">
        <v>0</v>
      </c>
      <c r="C15" s="1">
        <v>15</v>
      </c>
      <c r="D15" s="1">
        <v>15</v>
      </c>
      <c r="E15" s="1">
        <v>15</v>
      </c>
      <c r="F15" s="1">
        <v>15</v>
      </c>
      <c r="G15" s="1">
        <v>15</v>
      </c>
      <c r="H15" s="2">
        <f t="shared" si="1"/>
        <v>15</v>
      </c>
      <c r="I15" s="3">
        <f t="shared" si="2"/>
        <v>10.588235294117647</v>
      </c>
      <c r="J15" s="3">
        <f t="shared" si="3"/>
        <v>9.0588235294117645</v>
      </c>
      <c r="K15" s="3">
        <f t="shared" si="4"/>
        <v>10.176470588235293</v>
      </c>
      <c r="L15" s="3">
        <f t="shared" si="5"/>
        <v>10.882352941176471</v>
      </c>
      <c r="M15" s="3">
        <f t="shared" si="6"/>
        <v>11.411764705882353</v>
      </c>
      <c r="N15" s="3">
        <f t="shared" si="7"/>
        <v>11.411764705882353</v>
      </c>
      <c r="O15" s="3">
        <f t="shared" si="8"/>
        <v>4.4117647058823533</v>
      </c>
      <c r="R15">
        <f>R14^2</f>
        <v>5.7411515412376257</v>
      </c>
      <c r="Z15" s="10" t="s">
        <v>38</v>
      </c>
    </row>
    <row r="16" spans="1:29" x14ac:dyDescent="0.25">
      <c r="A16" s="1">
        <v>29</v>
      </c>
      <c r="B16" s="1">
        <v>0</v>
      </c>
      <c r="C16" s="1">
        <v>13</v>
      </c>
      <c r="D16" s="1">
        <v>15</v>
      </c>
      <c r="E16" s="1">
        <v>14</v>
      </c>
      <c r="F16" s="1">
        <v>21</v>
      </c>
      <c r="G16" s="1">
        <v>19</v>
      </c>
      <c r="H16" s="2">
        <f t="shared" si="1"/>
        <v>16.399999999999999</v>
      </c>
      <c r="I16" s="3">
        <f t="shared" si="2"/>
        <v>10.588235294117647</v>
      </c>
      <c r="J16" s="3">
        <f t="shared" si="3"/>
        <v>9.0588235294117645</v>
      </c>
      <c r="K16" s="3">
        <f t="shared" si="4"/>
        <v>10.176470588235293</v>
      </c>
      <c r="L16" s="3">
        <f t="shared" si="5"/>
        <v>10.882352941176471</v>
      </c>
      <c r="M16" s="3">
        <f t="shared" si="6"/>
        <v>11.411764705882353</v>
      </c>
      <c r="N16" s="3">
        <f t="shared" si="7"/>
        <v>11.411764705882353</v>
      </c>
      <c r="O16" s="3">
        <f t="shared" si="8"/>
        <v>5.8117647058823518</v>
      </c>
    </row>
    <row r="17" spans="1:15" x14ac:dyDescent="0.25">
      <c r="A17" s="1">
        <v>33</v>
      </c>
      <c r="B17" s="1">
        <v>0</v>
      </c>
      <c r="C17" s="1">
        <v>5</v>
      </c>
      <c r="D17" s="1">
        <v>5</v>
      </c>
      <c r="E17" s="1">
        <v>4</v>
      </c>
      <c r="F17" s="1">
        <v>4</v>
      </c>
      <c r="G17" s="1">
        <v>4</v>
      </c>
      <c r="H17" s="2">
        <f t="shared" si="1"/>
        <v>4.4000000000000004</v>
      </c>
      <c r="I17" s="3">
        <f t="shared" si="2"/>
        <v>10.588235294117647</v>
      </c>
      <c r="J17" s="3">
        <f t="shared" si="3"/>
        <v>9.0588235294117645</v>
      </c>
      <c r="K17" s="3">
        <f t="shared" si="4"/>
        <v>10.176470588235293</v>
      </c>
      <c r="L17" s="3">
        <f t="shared" si="5"/>
        <v>10.882352941176471</v>
      </c>
      <c r="M17" s="3">
        <f t="shared" si="6"/>
        <v>11.411764705882353</v>
      </c>
      <c r="N17" s="3">
        <f t="shared" si="7"/>
        <v>11.411764705882353</v>
      </c>
      <c r="O17" s="3">
        <f t="shared" si="8"/>
        <v>-6.1882352941176464</v>
      </c>
    </row>
    <row r="18" spans="1:15" x14ac:dyDescent="0.25">
      <c r="A18" s="1">
        <v>34</v>
      </c>
      <c r="B18" s="1">
        <v>0</v>
      </c>
      <c r="C18" s="1">
        <v>6</v>
      </c>
      <c r="D18" s="1">
        <v>6</v>
      </c>
      <c r="E18" s="1">
        <v>10</v>
      </c>
      <c r="F18" s="1">
        <v>10</v>
      </c>
      <c r="G18" s="1">
        <v>10</v>
      </c>
      <c r="H18" s="2">
        <f t="shared" si="1"/>
        <v>8.4</v>
      </c>
      <c r="I18" s="3">
        <f t="shared" si="2"/>
        <v>10.588235294117647</v>
      </c>
      <c r="J18" s="3">
        <f t="shared" si="3"/>
        <v>9.0588235294117645</v>
      </c>
      <c r="K18" s="3">
        <f t="shared" si="4"/>
        <v>10.176470588235293</v>
      </c>
      <c r="L18" s="3">
        <f t="shared" si="5"/>
        <v>10.882352941176471</v>
      </c>
      <c r="M18" s="3">
        <f t="shared" si="6"/>
        <v>11.411764705882353</v>
      </c>
      <c r="N18" s="3">
        <f t="shared" si="7"/>
        <v>11.411764705882353</v>
      </c>
      <c r="O18" s="3">
        <f t="shared" si="8"/>
        <v>-2.1882352941176464</v>
      </c>
    </row>
    <row r="19" spans="1:15" x14ac:dyDescent="0.25">
      <c r="A19" s="1">
        <v>1</v>
      </c>
      <c r="B19" s="1">
        <v>1</v>
      </c>
      <c r="C19" s="1">
        <v>8</v>
      </c>
      <c r="D19" s="1">
        <v>9</v>
      </c>
      <c r="E19" s="1">
        <v>8</v>
      </c>
      <c r="F19" s="1">
        <v>9</v>
      </c>
      <c r="G19" s="1">
        <v>9</v>
      </c>
      <c r="H19" s="2">
        <f t="shared" si="1"/>
        <v>8.6</v>
      </c>
      <c r="I19" s="3">
        <f>AVERAGE($C$19:$G$35)</f>
        <v>13.588235294117647</v>
      </c>
      <c r="J19" s="3">
        <f>AVERAGE(C$19:C$35)</f>
        <v>10.941176470588236</v>
      </c>
      <c r="K19" s="3">
        <f t="shared" ref="K19:N19" si="12">AVERAGE(D$19:D$35)</f>
        <v>12.117647058823529</v>
      </c>
      <c r="L19" s="3">
        <f t="shared" si="12"/>
        <v>13.588235294117647</v>
      </c>
      <c r="M19" s="3">
        <f t="shared" si="12"/>
        <v>15.176470588235293</v>
      </c>
      <c r="N19" s="3">
        <f t="shared" si="12"/>
        <v>16.117647058823529</v>
      </c>
      <c r="O19" s="3">
        <f t="shared" si="8"/>
        <v>-4.9882352941176471</v>
      </c>
    </row>
    <row r="20" spans="1:15" x14ac:dyDescent="0.25">
      <c r="A20" s="1">
        <v>3</v>
      </c>
      <c r="B20" s="1">
        <v>1</v>
      </c>
      <c r="C20" s="1">
        <v>9</v>
      </c>
      <c r="D20" s="1">
        <v>11</v>
      </c>
      <c r="E20" s="1">
        <v>12</v>
      </c>
      <c r="F20" s="1">
        <v>13</v>
      </c>
      <c r="G20" s="1">
        <v>16</v>
      </c>
      <c r="H20" s="2">
        <f t="shared" si="1"/>
        <v>12.2</v>
      </c>
      <c r="I20" s="3">
        <f t="shared" ref="I20:I35" si="13">AVERAGE($C$19:$G$35)</f>
        <v>13.588235294117647</v>
      </c>
      <c r="J20" s="3">
        <f t="shared" ref="J20:J35" si="14">AVERAGE(C$19:C$35)</f>
        <v>10.941176470588236</v>
      </c>
      <c r="K20" s="3">
        <f t="shared" ref="K20:K35" si="15">AVERAGE(D$19:D$35)</f>
        <v>12.117647058823529</v>
      </c>
      <c r="L20" s="3">
        <f t="shared" ref="L20:L35" si="16">AVERAGE(E$19:E$35)</f>
        <v>13.588235294117647</v>
      </c>
      <c r="M20" s="3">
        <f t="shared" ref="M20:M35" si="17">AVERAGE(F$19:F$35)</f>
        <v>15.176470588235293</v>
      </c>
      <c r="N20" s="3">
        <f t="shared" ref="N20:N35" si="18">AVERAGE(G$19:G$35)</f>
        <v>16.117647058823529</v>
      </c>
      <c r="O20" s="3">
        <f t="shared" si="8"/>
        <v>-1.3882352941176475</v>
      </c>
    </row>
    <row r="21" spans="1:15" x14ac:dyDescent="0.25">
      <c r="A21" s="1">
        <v>5</v>
      </c>
      <c r="B21" s="1">
        <v>1</v>
      </c>
      <c r="C21" s="1">
        <v>10</v>
      </c>
      <c r="D21" s="1">
        <v>10</v>
      </c>
      <c r="E21" s="1">
        <v>10</v>
      </c>
      <c r="F21" s="1">
        <v>10</v>
      </c>
      <c r="G21" s="1">
        <v>10</v>
      </c>
      <c r="H21" s="2">
        <f t="shared" si="1"/>
        <v>10</v>
      </c>
      <c r="I21" s="3">
        <f t="shared" si="13"/>
        <v>13.588235294117647</v>
      </c>
      <c r="J21" s="3">
        <f t="shared" si="14"/>
        <v>10.941176470588236</v>
      </c>
      <c r="K21" s="3">
        <f t="shared" si="15"/>
        <v>12.117647058823529</v>
      </c>
      <c r="L21" s="3">
        <f t="shared" si="16"/>
        <v>13.588235294117647</v>
      </c>
      <c r="M21" s="3">
        <f t="shared" si="17"/>
        <v>15.176470588235293</v>
      </c>
      <c r="N21" s="3">
        <f t="shared" si="18"/>
        <v>16.117647058823529</v>
      </c>
      <c r="O21" s="3">
        <f t="shared" si="8"/>
        <v>-3.5882352941176467</v>
      </c>
    </row>
    <row r="22" spans="1:15" x14ac:dyDescent="0.25">
      <c r="A22" s="1">
        <v>7</v>
      </c>
      <c r="B22" s="1">
        <v>1</v>
      </c>
      <c r="C22" s="1">
        <v>14</v>
      </c>
      <c r="D22" s="1">
        <v>15</v>
      </c>
      <c r="E22" s="1">
        <v>17</v>
      </c>
      <c r="F22" s="1">
        <v>18</v>
      </c>
      <c r="G22" s="1">
        <v>21</v>
      </c>
      <c r="H22" s="2">
        <f t="shared" si="1"/>
        <v>17</v>
      </c>
      <c r="I22" s="3">
        <f t="shared" si="13"/>
        <v>13.588235294117647</v>
      </c>
      <c r="J22" s="3">
        <f t="shared" si="14"/>
        <v>10.941176470588236</v>
      </c>
      <c r="K22" s="3">
        <f t="shared" si="15"/>
        <v>12.117647058823529</v>
      </c>
      <c r="L22" s="3">
        <f t="shared" si="16"/>
        <v>13.588235294117647</v>
      </c>
      <c r="M22" s="3">
        <f t="shared" si="17"/>
        <v>15.176470588235293</v>
      </c>
      <c r="N22" s="3">
        <f t="shared" si="18"/>
        <v>16.117647058823529</v>
      </c>
      <c r="O22" s="3">
        <f t="shared" si="8"/>
        <v>3.4117647058823533</v>
      </c>
    </row>
    <row r="23" spans="1:15" x14ac:dyDescent="0.25">
      <c r="A23" s="1">
        <v>8</v>
      </c>
      <c r="B23" s="1">
        <v>1</v>
      </c>
      <c r="C23" s="1">
        <v>13</v>
      </c>
      <c r="D23" s="1">
        <v>13</v>
      </c>
      <c r="E23" s="1">
        <v>13</v>
      </c>
      <c r="F23" s="1">
        <v>13</v>
      </c>
      <c r="G23" s="1">
        <v>13</v>
      </c>
      <c r="H23" s="2">
        <f t="shared" si="1"/>
        <v>13</v>
      </c>
      <c r="I23" s="3">
        <f t="shared" si="13"/>
        <v>13.588235294117647</v>
      </c>
      <c r="J23" s="3">
        <f t="shared" si="14"/>
        <v>10.941176470588236</v>
      </c>
      <c r="K23" s="3">
        <f t="shared" si="15"/>
        <v>12.117647058823529</v>
      </c>
      <c r="L23" s="3">
        <f t="shared" si="16"/>
        <v>13.588235294117647</v>
      </c>
      <c r="M23" s="3">
        <f t="shared" si="17"/>
        <v>15.176470588235293</v>
      </c>
      <c r="N23" s="3">
        <f t="shared" si="18"/>
        <v>16.117647058823529</v>
      </c>
      <c r="O23" s="3">
        <f t="shared" si="8"/>
        <v>-0.58823529411764675</v>
      </c>
    </row>
    <row r="24" spans="1:15" x14ac:dyDescent="0.25">
      <c r="A24" s="1">
        <v>9</v>
      </c>
      <c r="B24" s="1">
        <v>1</v>
      </c>
      <c r="C24" s="1">
        <v>12</v>
      </c>
      <c r="D24" s="1">
        <v>14</v>
      </c>
      <c r="E24" s="1">
        <v>17</v>
      </c>
      <c r="F24" s="1">
        <v>19</v>
      </c>
      <c r="G24" s="1">
        <v>19</v>
      </c>
      <c r="H24" s="2">
        <f t="shared" si="1"/>
        <v>16.2</v>
      </c>
      <c r="I24" s="3">
        <f t="shared" si="13"/>
        <v>13.588235294117647</v>
      </c>
      <c r="J24" s="3">
        <f t="shared" si="14"/>
        <v>10.941176470588236</v>
      </c>
      <c r="K24" s="3">
        <f t="shared" si="15"/>
        <v>12.117647058823529</v>
      </c>
      <c r="L24" s="3">
        <f t="shared" si="16"/>
        <v>13.588235294117647</v>
      </c>
      <c r="M24" s="3">
        <f t="shared" si="17"/>
        <v>15.176470588235293</v>
      </c>
      <c r="N24" s="3">
        <f t="shared" si="18"/>
        <v>16.117647058823529</v>
      </c>
      <c r="O24" s="3">
        <f t="shared" si="8"/>
        <v>2.6117647058823525</v>
      </c>
    </row>
    <row r="25" spans="1:15" x14ac:dyDescent="0.25">
      <c r="A25" s="1">
        <v>10</v>
      </c>
      <c r="B25" s="1">
        <v>1</v>
      </c>
      <c r="C25" s="1">
        <v>5</v>
      </c>
      <c r="D25" s="1">
        <v>12</v>
      </c>
      <c r="E25" s="1">
        <v>14</v>
      </c>
      <c r="F25" s="1">
        <v>15</v>
      </c>
      <c r="G25" s="1">
        <v>17</v>
      </c>
      <c r="H25" s="2">
        <f t="shared" si="1"/>
        <v>12.6</v>
      </c>
      <c r="I25" s="3">
        <f t="shared" si="13"/>
        <v>13.588235294117647</v>
      </c>
      <c r="J25" s="3">
        <f t="shared" si="14"/>
        <v>10.941176470588236</v>
      </c>
      <c r="K25" s="3">
        <f t="shared" si="15"/>
        <v>12.117647058823529</v>
      </c>
      <c r="L25" s="3">
        <f t="shared" si="16"/>
        <v>13.588235294117647</v>
      </c>
      <c r="M25" s="3">
        <f t="shared" si="17"/>
        <v>15.176470588235293</v>
      </c>
      <c r="N25" s="3">
        <f t="shared" si="18"/>
        <v>16.117647058823529</v>
      </c>
      <c r="O25" s="3">
        <f t="shared" si="8"/>
        <v>-0.9882352941176471</v>
      </c>
    </row>
    <row r="26" spans="1:15" x14ac:dyDescent="0.25">
      <c r="A26" s="1">
        <v>11</v>
      </c>
      <c r="B26" s="1">
        <v>1</v>
      </c>
      <c r="C26" s="1">
        <v>10</v>
      </c>
      <c r="D26" s="1">
        <v>12</v>
      </c>
      <c r="E26" s="1">
        <v>13</v>
      </c>
      <c r="F26" s="1">
        <v>14</v>
      </c>
      <c r="G26" s="1">
        <v>14</v>
      </c>
      <c r="H26" s="2">
        <f t="shared" si="1"/>
        <v>12.6</v>
      </c>
      <c r="I26" s="3">
        <f t="shared" si="13"/>
        <v>13.588235294117647</v>
      </c>
      <c r="J26" s="3">
        <f t="shared" si="14"/>
        <v>10.941176470588236</v>
      </c>
      <c r="K26" s="3">
        <f t="shared" si="15"/>
        <v>12.117647058823529</v>
      </c>
      <c r="L26" s="3">
        <f t="shared" si="16"/>
        <v>13.588235294117647</v>
      </c>
      <c r="M26" s="3">
        <f t="shared" si="17"/>
        <v>15.176470588235293</v>
      </c>
      <c r="N26" s="3">
        <f t="shared" si="18"/>
        <v>16.117647058823529</v>
      </c>
      <c r="O26" s="3">
        <f t="shared" si="8"/>
        <v>-0.9882352941176471</v>
      </c>
    </row>
    <row r="27" spans="1:15" x14ac:dyDescent="0.25">
      <c r="A27" s="1">
        <v>16</v>
      </c>
      <c r="B27" s="1">
        <v>1</v>
      </c>
      <c r="C27" s="1">
        <v>14</v>
      </c>
      <c r="D27" s="1">
        <v>14</v>
      </c>
      <c r="E27" s="1">
        <v>14</v>
      </c>
      <c r="F27" s="1">
        <v>14</v>
      </c>
      <c r="G27" s="1">
        <v>14</v>
      </c>
      <c r="H27" s="2">
        <f t="shared" si="1"/>
        <v>14</v>
      </c>
      <c r="I27" s="3">
        <f t="shared" si="13"/>
        <v>13.588235294117647</v>
      </c>
      <c r="J27" s="3">
        <f t="shared" si="14"/>
        <v>10.941176470588236</v>
      </c>
      <c r="K27" s="3">
        <f t="shared" si="15"/>
        <v>12.117647058823529</v>
      </c>
      <c r="L27" s="3">
        <f t="shared" si="16"/>
        <v>13.588235294117647</v>
      </c>
      <c r="M27" s="3">
        <f t="shared" si="17"/>
        <v>15.176470588235293</v>
      </c>
      <c r="N27" s="3">
        <f t="shared" si="18"/>
        <v>16.117647058823529</v>
      </c>
      <c r="O27" s="3">
        <f t="shared" si="8"/>
        <v>0.41176470588235325</v>
      </c>
    </row>
    <row r="28" spans="1:15" x14ac:dyDescent="0.25">
      <c r="A28" s="1">
        <v>18</v>
      </c>
      <c r="B28" s="1">
        <v>1</v>
      </c>
      <c r="C28" s="1">
        <v>13</v>
      </c>
      <c r="D28" s="1">
        <v>14</v>
      </c>
      <c r="E28" s="1">
        <v>16</v>
      </c>
      <c r="F28" s="1">
        <v>18</v>
      </c>
      <c r="G28" s="1">
        <v>18</v>
      </c>
      <c r="H28" s="2">
        <f t="shared" si="1"/>
        <v>15.8</v>
      </c>
      <c r="I28" s="3">
        <f t="shared" si="13"/>
        <v>13.588235294117647</v>
      </c>
      <c r="J28" s="3">
        <f t="shared" si="14"/>
        <v>10.941176470588236</v>
      </c>
      <c r="K28" s="3">
        <f t="shared" si="15"/>
        <v>12.117647058823529</v>
      </c>
      <c r="L28" s="3">
        <f t="shared" si="16"/>
        <v>13.588235294117647</v>
      </c>
      <c r="M28" s="3">
        <f t="shared" si="17"/>
        <v>15.176470588235293</v>
      </c>
      <c r="N28" s="3">
        <f t="shared" si="18"/>
        <v>16.117647058823529</v>
      </c>
      <c r="O28" s="3">
        <f t="shared" si="8"/>
        <v>2.211764705882354</v>
      </c>
    </row>
    <row r="29" spans="1:15" x14ac:dyDescent="0.25">
      <c r="A29" s="1">
        <v>20</v>
      </c>
      <c r="B29" s="1">
        <v>1</v>
      </c>
      <c r="C29" s="1">
        <v>11</v>
      </c>
      <c r="D29" s="1">
        <v>9</v>
      </c>
      <c r="E29" s="1">
        <v>16</v>
      </c>
      <c r="F29" s="1">
        <v>19</v>
      </c>
      <c r="G29" s="1">
        <v>19</v>
      </c>
      <c r="H29" s="2">
        <f t="shared" si="1"/>
        <v>14.8</v>
      </c>
      <c r="I29" s="3">
        <f t="shared" si="13"/>
        <v>13.588235294117647</v>
      </c>
      <c r="J29" s="3">
        <f t="shared" si="14"/>
        <v>10.941176470588236</v>
      </c>
      <c r="K29" s="3">
        <f t="shared" si="15"/>
        <v>12.117647058823529</v>
      </c>
      <c r="L29" s="3">
        <f t="shared" si="16"/>
        <v>13.588235294117647</v>
      </c>
      <c r="M29" s="3">
        <f t="shared" si="17"/>
        <v>15.176470588235293</v>
      </c>
      <c r="N29" s="3">
        <f t="shared" si="18"/>
        <v>16.117647058823529</v>
      </c>
      <c r="O29" s="3">
        <f t="shared" si="8"/>
        <v>1.211764705882354</v>
      </c>
    </row>
    <row r="30" spans="1:15" x14ac:dyDescent="0.25">
      <c r="A30" s="1">
        <v>21</v>
      </c>
      <c r="B30" s="1">
        <v>1</v>
      </c>
      <c r="C30" s="1">
        <v>13</v>
      </c>
      <c r="D30" s="1">
        <v>13</v>
      </c>
      <c r="E30" s="1">
        <v>13</v>
      </c>
      <c r="F30" s="1">
        <v>13</v>
      </c>
      <c r="G30" s="1">
        <v>12</v>
      </c>
      <c r="H30" s="2">
        <f t="shared" si="1"/>
        <v>12.8</v>
      </c>
      <c r="I30" s="3">
        <f t="shared" si="13"/>
        <v>13.588235294117647</v>
      </c>
      <c r="J30" s="3">
        <f t="shared" si="14"/>
        <v>10.941176470588236</v>
      </c>
      <c r="K30" s="3">
        <f t="shared" si="15"/>
        <v>12.117647058823529</v>
      </c>
      <c r="L30" s="3">
        <f t="shared" si="16"/>
        <v>13.588235294117647</v>
      </c>
      <c r="M30" s="3">
        <f t="shared" si="17"/>
        <v>15.176470588235293</v>
      </c>
      <c r="N30" s="3">
        <f t="shared" si="18"/>
        <v>16.117647058823529</v>
      </c>
      <c r="O30" s="3">
        <f t="shared" si="8"/>
        <v>-0.78823529411764603</v>
      </c>
    </row>
    <row r="31" spans="1:15" x14ac:dyDescent="0.25">
      <c r="A31" s="1">
        <v>23</v>
      </c>
      <c r="B31" s="1">
        <v>1</v>
      </c>
      <c r="C31" s="1">
        <v>14</v>
      </c>
      <c r="D31" s="1">
        <v>14</v>
      </c>
      <c r="E31" s="1">
        <v>19</v>
      </c>
      <c r="F31" s="1">
        <v>21</v>
      </c>
      <c r="G31" s="1">
        <v>21</v>
      </c>
      <c r="H31" s="2">
        <f t="shared" si="1"/>
        <v>17.8</v>
      </c>
      <c r="I31" s="3">
        <f t="shared" si="13"/>
        <v>13.588235294117647</v>
      </c>
      <c r="J31" s="3">
        <f t="shared" si="14"/>
        <v>10.941176470588236</v>
      </c>
      <c r="K31" s="3">
        <f t="shared" si="15"/>
        <v>12.117647058823529</v>
      </c>
      <c r="L31" s="3">
        <f t="shared" si="16"/>
        <v>13.588235294117647</v>
      </c>
      <c r="M31" s="3">
        <f t="shared" si="17"/>
        <v>15.176470588235293</v>
      </c>
      <c r="N31" s="3">
        <f t="shared" si="18"/>
        <v>16.117647058823529</v>
      </c>
      <c r="O31" s="3">
        <f t="shared" si="8"/>
        <v>4.211764705882354</v>
      </c>
    </row>
    <row r="32" spans="1:15" x14ac:dyDescent="0.25">
      <c r="A32" s="1">
        <v>25</v>
      </c>
      <c r="B32" s="1">
        <v>1</v>
      </c>
      <c r="C32" s="1">
        <v>8</v>
      </c>
      <c r="D32" s="1">
        <v>8</v>
      </c>
      <c r="E32" s="1">
        <v>9</v>
      </c>
      <c r="F32" s="1">
        <v>12</v>
      </c>
      <c r="G32" s="1">
        <v>17</v>
      </c>
      <c r="H32" s="2">
        <f t="shared" si="1"/>
        <v>10.8</v>
      </c>
      <c r="I32" s="3">
        <f t="shared" si="13"/>
        <v>13.588235294117647</v>
      </c>
      <c r="J32" s="3">
        <f t="shared" si="14"/>
        <v>10.941176470588236</v>
      </c>
      <c r="K32" s="3">
        <f t="shared" si="15"/>
        <v>12.117647058823529</v>
      </c>
      <c r="L32" s="3">
        <f t="shared" si="16"/>
        <v>13.588235294117647</v>
      </c>
      <c r="M32" s="3">
        <f t="shared" si="17"/>
        <v>15.176470588235293</v>
      </c>
      <c r="N32" s="3">
        <f t="shared" si="18"/>
        <v>16.117647058823529</v>
      </c>
      <c r="O32" s="3">
        <f t="shared" si="8"/>
        <v>-2.788235294117646</v>
      </c>
    </row>
    <row r="33" spans="1:15" x14ac:dyDescent="0.25">
      <c r="A33" s="1">
        <v>30</v>
      </c>
      <c r="B33" s="1">
        <v>1</v>
      </c>
      <c r="C33" s="1">
        <v>7</v>
      </c>
      <c r="D33" s="1">
        <v>9</v>
      </c>
      <c r="E33" s="1">
        <v>8</v>
      </c>
      <c r="F33" s="1">
        <v>13</v>
      </c>
      <c r="G33" s="1">
        <v>14</v>
      </c>
      <c r="H33" s="2">
        <f t="shared" si="1"/>
        <v>10.199999999999999</v>
      </c>
      <c r="I33" s="3">
        <f t="shared" si="13"/>
        <v>13.588235294117647</v>
      </c>
      <c r="J33" s="3">
        <f t="shared" si="14"/>
        <v>10.941176470588236</v>
      </c>
      <c r="K33" s="3">
        <f t="shared" si="15"/>
        <v>12.117647058823529</v>
      </c>
      <c r="L33" s="3">
        <f t="shared" si="16"/>
        <v>13.588235294117647</v>
      </c>
      <c r="M33" s="3">
        <f t="shared" si="17"/>
        <v>15.176470588235293</v>
      </c>
      <c r="N33" s="3">
        <f t="shared" si="18"/>
        <v>16.117647058823529</v>
      </c>
      <c r="O33" s="3">
        <f t="shared" si="8"/>
        <v>-3.3882352941176475</v>
      </c>
    </row>
    <row r="34" spans="1:15" x14ac:dyDescent="0.25">
      <c r="A34" s="1">
        <v>31</v>
      </c>
      <c r="B34" s="1">
        <v>1</v>
      </c>
      <c r="C34" s="1">
        <v>17</v>
      </c>
      <c r="D34" s="1">
        <v>18</v>
      </c>
      <c r="E34" s="1">
        <v>19</v>
      </c>
      <c r="F34" s="1">
        <v>23</v>
      </c>
      <c r="G34" s="1">
        <v>23</v>
      </c>
      <c r="H34" s="2">
        <f t="shared" si="1"/>
        <v>20</v>
      </c>
      <c r="I34" s="3">
        <f t="shared" si="13"/>
        <v>13.588235294117647</v>
      </c>
      <c r="J34" s="3">
        <f t="shared" si="14"/>
        <v>10.941176470588236</v>
      </c>
      <c r="K34" s="3">
        <f t="shared" si="15"/>
        <v>12.117647058823529</v>
      </c>
      <c r="L34" s="3">
        <f t="shared" si="16"/>
        <v>13.588235294117647</v>
      </c>
      <c r="M34" s="3">
        <f t="shared" si="17"/>
        <v>15.176470588235293</v>
      </c>
      <c r="N34" s="3">
        <f t="shared" si="18"/>
        <v>16.117647058823529</v>
      </c>
      <c r="O34" s="3">
        <f t="shared" si="8"/>
        <v>6.4117647058823533</v>
      </c>
    </row>
    <row r="35" spans="1:15" x14ac:dyDescent="0.25">
      <c r="A35" s="1">
        <v>32</v>
      </c>
      <c r="B35" s="1">
        <v>1</v>
      </c>
      <c r="C35" s="1">
        <v>8</v>
      </c>
      <c r="D35" s="1">
        <v>11</v>
      </c>
      <c r="E35" s="1">
        <v>13</v>
      </c>
      <c r="F35" s="1">
        <v>14</v>
      </c>
      <c r="G35" s="1">
        <v>17</v>
      </c>
      <c r="H35" s="2">
        <f t="shared" si="1"/>
        <v>12.6</v>
      </c>
      <c r="I35" s="3">
        <f t="shared" si="13"/>
        <v>13.588235294117647</v>
      </c>
      <c r="J35" s="3">
        <f t="shared" si="14"/>
        <v>10.941176470588236</v>
      </c>
      <c r="K35" s="3">
        <f t="shared" si="15"/>
        <v>12.117647058823529</v>
      </c>
      <c r="L35" s="3">
        <f t="shared" si="16"/>
        <v>13.588235294117647</v>
      </c>
      <c r="M35" s="3">
        <f t="shared" si="17"/>
        <v>15.176470588235293</v>
      </c>
      <c r="N35" s="3">
        <f t="shared" si="18"/>
        <v>16.117647058823529</v>
      </c>
      <c r="O35" s="3">
        <f t="shared" si="8"/>
        <v>-0.9882352941176471</v>
      </c>
    </row>
    <row r="36" spans="1:15" x14ac:dyDescent="0.25">
      <c r="A36" s="1" t="s">
        <v>9</v>
      </c>
      <c r="B36" s="1"/>
      <c r="C36" s="3">
        <f>AVERAGE(C2:C35)</f>
        <v>10</v>
      </c>
      <c r="D36" s="3">
        <f t="shared" ref="D36:G36" si="19">AVERAGE(D2:D35)</f>
        <v>11.147058823529411</v>
      </c>
      <c r="E36" s="3">
        <f t="shared" si="19"/>
        <v>12.235294117647058</v>
      </c>
      <c r="F36" s="3">
        <f t="shared" si="19"/>
        <v>13.294117647058824</v>
      </c>
      <c r="G36" s="3">
        <f t="shared" si="19"/>
        <v>13.764705882352942</v>
      </c>
      <c r="H36" s="3">
        <f>AVERAGE(C2:G35)</f>
        <v>12.088235294117647</v>
      </c>
      <c r="I36" s="1" t="s">
        <v>10</v>
      </c>
      <c r="J36" s="1"/>
      <c r="K36" s="1"/>
      <c r="L36" s="1"/>
      <c r="M36" s="1"/>
      <c r="N36" s="1"/>
    </row>
  </sheetData>
  <sortState ref="A2:G35">
    <sortCondition ref="B2:B3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</dc:creator>
  <cp:lastModifiedBy>Winner,Lawrence Herman</cp:lastModifiedBy>
  <dcterms:created xsi:type="dcterms:W3CDTF">2013-04-11T22:13:57Z</dcterms:created>
  <dcterms:modified xsi:type="dcterms:W3CDTF">2015-04-10T16:16:05Z</dcterms:modified>
</cp:coreProperties>
</file>